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My Documents\Working\My Papers\fracture uncirtinety\Paper\For submission\Supplementary Infomation_Subjective Bias\"/>
    </mc:Choice>
  </mc:AlternateContent>
  <bookViews>
    <workbookView minimized="1" xWindow="0" yWindow="0" windowWidth="19200" windowHeight="11505" activeTab="5"/>
  </bookViews>
  <sheets>
    <sheet name="Summary" sheetId="1" r:id="rId1"/>
    <sheet name="L1" sheetId="2" r:id="rId2"/>
    <sheet name="L2" sheetId="3" r:id="rId3"/>
    <sheet name="L3" sheetId="4" r:id="rId4"/>
    <sheet name="L4" sheetId="5" r:id="rId5"/>
    <sheet name="L5" sheetId="6" r:id="rId6"/>
    <sheet name="L6" sheetId="7" r:id="rId7"/>
  </sheets>
  <definedNames>
    <definedName name="_xlnm._FilterDatabase" localSheetId="1" hidden="1">'L1'!$B$3:$V$9</definedName>
    <definedName name="_xlnm._FilterDatabase" localSheetId="6" hidden="1">'L6'!$AT$169:$BC$191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6" l="1"/>
  <c r="D19" i="6"/>
  <c r="I23" i="6"/>
  <c r="I19" i="6"/>
  <c r="I18" i="6"/>
  <c r="H19" i="6"/>
  <c r="H23" i="6" s="1"/>
  <c r="C23" i="6"/>
  <c r="C19" i="6"/>
  <c r="D39" i="7"/>
  <c r="D35" i="7"/>
  <c r="I39" i="7"/>
  <c r="I35" i="7"/>
  <c r="H39" i="7"/>
  <c r="H35" i="7"/>
  <c r="C39" i="7"/>
  <c r="C35" i="7"/>
  <c r="D34" i="7" l="1"/>
  <c r="E34" i="7"/>
  <c r="F34" i="7"/>
  <c r="G34" i="7"/>
  <c r="E35" i="7"/>
  <c r="F35" i="7"/>
  <c r="G35" i="7"/>
  <c r="D36" i="7"/>
  <c r="E36" i="7"/>
  <c r="F36" i="7"/>
  <c r="G36" i="7"/>
  <c r="D37" i="7"/>
  <c r="E37" i="7"/>
  <c r="F37" i="7"/>
  <c r="G37" i="7"/>
  <c r="D38" i="7"/>
  <c r="E38" i="7"/>
  <c r="F38" i="7"/>
  <c r="G38" i="7"/>
  <c r="E39" i="7"/>
  <c r="F39" i="7"/>
  <c r="G39" i="7"/>
  <c r="D18" i="6"/>
  <c r="E18" i="6"/>
  <c r="F18" i="6"/>
  <c r="G18" i="6"/>
  <c r="E19" i="6"/>
  <c r="F19" i="6"/>
  <c r="G19" i="6"/>
  <c r="D20" i="6"/>
  <c r="E20" i="6"/>
  <c r="F20" i="6"/>
  <c r="G20" i="6"/>
  <c r="D21" i="6"/>
  <c r="E21" i="6"/>
  <c r="F21" i="6"/>
  <c r="G21" i="6"/>
  <c r="D22" i="6"/>
  <c r="E22" i="6"/>
  <c r="F22" i="6"/>
  <c r="G22" i="6"/>
  <c r="E23" i="6"/>
  <c r="F23" i="6"/>
  <c r="G23" i="6"/>
  <c r="E8" i="5"/>
  <c r="F8" i="5"/>
  <c r="G8" i="5"/>
  <c r="E9" i="5"/>
  <c r="F9" i="5"/>
  <c r="G9" i="5"/>
  <c r="E10" i="5"/>
  <c r="F10" i="5"/>
  <c r="G10" i="5"/>
  <c r="E11" i="5"/>
  <c r="F11" i="5"/>
  <c r="G11" i="5"/>
  <c r="E12" i="5"/>
  <c r="F12" i="5"/>
  <c r="G12" i="5"/>
  <c r="E13" i="5"/>
  <c r="F13" i="5"/>
  <c r="G13" i="5"/>
  <c r="D9" i="4"/>
  <c r="D13" i="4" s="1"/>
  <c r="G12" i="4"/>
  <c r="F12" i="4"/>
  <c r="E12" i="4"/>
  <c r="G11" i="4"/>
  <c r="F11" i="4"/>
  <c r="E11" i="4"/>
  <c r="G10" i="4"/>
  <c r="F10" i="4"/>
  <c r="E10" i="4"/>
  <c r="G9" i="4"/>
  <c r="G13" i="4" s="1"/>
  <c r="F9" i="4"/>
  <c r="F13" i="4" s="1"/>
  <c r="E9" i="4"/>
  <c r="E13" i="4" s="1"/>
  <c r="G8" i="4"/>
  <c r="F8" i="4"/>
  <c r="E8" i="4"/>
  <c r="U5" i="4"/>
  <c r="U6" i="4"/>
  <c r="U4" i="4"/>
  <c r="U12" i="4" s="1"/>
  <c r="F8" i="3"/>
  <c r="G8" i="3"/>
  <c r="F9" i="3"/>
  <c r="G9" i="3"/>
  <c r="F10" i="3"/>
  <c r="G10" i="3"/>
  <c r="F11" i="3"/>
  <c r="G11" i="3"/>
  <c r="F12" i="3"/>
  <c r="G12" i="3"/>
  <c r="F13" i="3"/>
  <c r="G13" i="3"/>
  <c r="E12" i="3"/>
  <c r="E11" i="3"/>
  <c r="E10" i="3"/>
  <c r="E9" i="3"/>
  <c r="E13" i="3" s="1"/>
  <c r="E8" i="3"/>
  <c r="D11" i="2"/>
  <c r="E11" i="2"/>
  <c r="F11" i="2"/>
  <c r="G11" i="2"/>
  <c r="D12" i="2"/>
  <c r="E12" i="2"/>
  <c r="F12" i="2"/>
  <c r="G12" i="2"/>
  <c r="D13" i="2"/>
  <c r="E13" i="2"/>
  <c r="F13" i="2"/>
  <c r="G13" i="2"/>
  <c r="D14" i="2"/>
  <c r="E14" i="2"/>
  <c r="F14" i="2"/>
  <c r="G14" i="2"/>
  <c r="D15" i="2"/>
  <c r="E15" i="2"/>
  <c r="F15" i="2"/>
  <c r="G15" i="2"/>
  <c r="D16" i="2"/>
  <c r="E16" i="2"/>
  <c r="F16" i="2"/>
  <c r="G16" i="2"/>
  <c r="AD6" i="2"/>
  <c r="AD19" i="2"/>
  <c r="AD25" i="2"/>
  <c r="AD34" i="2"/>
  <c r="AD41" i="2"/>
  <c r="AE61" i="2"/>
  <c r="AE60" i="2"/>
  <c r="AE59" i="2"/>
  <c r="AE58" i="2"/>
  <c r="AE57" i="2"/>
  <c r="AE56" i="2"/>
  <c r="AE55" i="2"/>
  <c r="AE54" i="2"/>
  <c r="H4" i="2" s="1"/>
  <c r="AD54" i="2"/>
  <c r="AD55" i="2"/>
  <c r="AD56" i="2"/>
  <c r="AD57" i="2"/>
  <c r="AD58" i="2"/>
  <c r="AD59" i="2"/>
  <c r="AD60" i="2"/>
  <c r="AD61" i="2"/>
  <c r="P4" i="2" l="1"/>
  <c r="Q4" i="2"/>
  <c r="U9" i="4"/>
  <c r="U13" i="4" s="1"/>
  <c r="U11" i="4"/>
  <c r="U8" i="4"/>
  <c r="U10" i="4"/>
  <c r="R4" i="2"/>
  <c r="O4" i="2"/>
  <c r="N4" i="2"/>
  <c r="J4" i="2"/>
  <c r="I4" i="2"/>
  <c r="K4" i="2"/>
  <c r="E52" i="1"/>
  <c r="F52" i="1"/>
  <c r="G52" i="1"/>
  <c r="H52" i="1"/>
  <c r="I52" i="1"/>
  <c r="J52" i="1"/>
  <c r="K52" i="1"/>
  <c r="L52" i="1"/>
  <c r="M52" i="1"/>
  <c r="N52" i="1"/>
  <c r="E54" i="1"/>
  <c r="C32" i="7"/>
  <c r="E58" i="1" s="1"/>
  <c r="BA191" i="7"/>
  <c r="AZ191" i="7"/>
  <c r="BC191" i="7" s="1"/>
  <c r="BA190" i="7"/>
  <c r="AZ190" i="7"/>
  <c r="BC190" i="7" s="1"/>
  <c r="BA189" i="7"/>
  <c r="AZ189" i="7"/>
  <c r="BC189" i="7" s="1"/>
  <c r="BA188" i="7"/>
  <c r="AZ188" i="7"/>
  <c r="BC188" i="7" s="1"/>
  <c r="BA187" i="7"/>
  <c r="AZ187" i="7"/>
  <c r="BC187" i="7" s="1"/>
  <c r="BA186" i="7"/>
  <c r="AZ186" i="7"/>
  <c r="BC186" i="7" s="1"/>
  <c r="BA184" i="7"/>
  <c r="AZ184" i="7"/>
  <c r="BC184" i="7" s="1"/>
  <c r="BA185" i="7"/>
  <c r="BB185" i="7" s="1"/>
  <c r="AZ185" i="7"/>
  <c r="BC185" i="7" s="1"/>
  <c r="BA183" i="7"/>
  <c r="AZ183" i="7"/>
  <c r="BC183" i="7" s="1"/>
  <c r="BA182" i="7"/>
  <c r="AZ182" i="7"/>
  <c r="BC182" i="7" s="1"/>
  <c r="BA181" i="7"/>
  <c r="AZ181" i="7"/>
  <c r="BC181" i="7" s="1"/>
  <c r="BA180" i="7"/>
  <c r="AZ180" i="7"/>
  <c r="BC180" i="7" s="1"/>
  <c r="BA179" i="7"/>
  <c r="AZ179" i="7"/>
  <c r="BC179" i="7" s="1"/>
  <c r="BA178" i="7"/>
  <c r="AZ178" i="7"/>
  <c r="BC178" i="7" s="1"/>
  <c r="BA177" i="7"/>
  <c r="AZ177" i="7"/>
  <c r="BC177" i="7" s="1"/>
  <c r="BA176" i="7"/>
  <c r="AZ176" i="7"/>
  <c r="BC176" i="7" s="1"/>
  <c r="BA175" i="7"/>
  <c r="AZ175" i="7"/>
  <c r="BC175" i="7" s="1"/>
  <c r="BA174" i="7"/>
  <c r="AZ174" i="7"/>
  <c r="BC174" i="7" s="1"/>
  <c r="BA173" i="7"/>
  <c r="AZ173" i="7"/>
  <c r="BC173" i="7" s="1"/>
  <c r="BA172" i="7"/>
  <c r="AZ172" i="7"/>
  <c r="BC172" i="7" s="1"/>
  <c r="BA171" i="7"/>
  <c r="AZ171" i="7"/>
  <c r="BC171" i="7" s="1"/>
  <c r="BA170" i="7"/>
  <c r="AZ170" i="7"/>
  <c r="BC170" i="7" s="1"/>
  <c r="BA169" i="7"/>
  <c r="BB169" i="7" s="1"/>
  <c r="AZ169" i="7"/>
  <c r="BC169" i="7" s="1"/>
  <c r="I32" i="7" s="1"/>
  <c r="M32" i="7" s="1"/>
  <c r="C31" i="7"/>
  <c r="BA164" i="7"/>
  <c r="AZ164" i="7"/>
  <c r="BC164" i="7" s="1"/>
  <c r="BA163" i="7"/>
  <c r="AZ163" i="7"/>
  <c r="BC163" i="7" s="1"/>
  <c r="BA162" i="7"/>
  <c r="BB163" i="7" s="1"/>
  <c r="AZ162" i="7"/>
  <c r="BC162" i="7" s="1"/>
  <c r="BA161" i="7"/>
  <c r="AZ161" i="7"/>
  <c r="BC161" i="7" s="1"/>
  <c r="BA160" i="7"/>
  <c r="BB161" i="7" s="1"/>
  <c r="AZ160" i="7"/>
  <c r="BC160" i="7" s="1"/>
  <c r="BA159" i="7"/>
  <c r="AZ159" i="7"/>
  <c r="BC159" i="7" s="1"/>
  <c r="BA158" i="7"/>
  <c r="BB159" i="7" s="1"/>
  <c r="AZ158" i="7"/>
  <c r="BC158" i="7" s="1"/>
  <c r="BA157" i="7"/>
  <c r="AZ157" i="7"/>
  <c r="BC157" i="7" s="1"/>
  <c r="BA156" i="7"/>
  <c r="BB157" i="7" s="1"/>
  <c r="AZ156" i="7"/>
  <c r="BC156" i="7" s="1"/>
  <c r="C30" i="7"/>
  <c r="E56" i="1" s="1"/>
  <c r="BA151" i="7"/>
  <c r="AZ151" i="7"/>
  <c r="BC151" i="7" s="1"/>
  <c r="BA150" i="7"/>
  <c r="AZ150" i="7"/>
  <c r="BC150" i="7" s="1"/>
  <c r="BA149" i="7"/>
  <c r="AZ149" i="7"/>
  <c r="BC149" i="7" s="1"/>
  <c r="BA148" i="7"/>
  <c r="AZ148" i="7"/>
  <c r="BC148" i="7" s="1"/>
  <c r="BA147" i="7"/>
  <c r="AZ147" i="7"/>
  <c r="BC147" i="7" s="1"/>
  <c r="BA146" i="7"/>
  <c r="AZ146" i="7"/>
  <c r="BC146" i="7" s="1"/>
  <c r="BA145" i="7"/>
  <c r="AZ145" i="7"/>
  <c r="BC145" i="7" s="1"/>
  <c r="BA144" i="7"/>
  <c r="AZ144" i="7"/>
  <c r="BC144" i="7" s="1"/>
  <c r="BA143" i="7"/>
  <c r="AZ143" i="7"/>
  <c r="BC143" i="7" s="1"/>
  <c r="BA142" i="7"/>
  <c r="AZ142" i="7"/>
  <c r="BC142" i="7" s="1"/>
  <c r="BA141" i="7"/>
  <c r="AZ141" i="7"/>
  <c r="BC141" i="7" s="1"/>
  <c r="BA140" i="7"/>
  <c r="BB140" i="7" s="1"/>
  <c r="AZ140" i="7"/>
  <c r="BC140" i="7" s="1"/>
  <c r="I30" i="7" s="1"/>
  <c r="M30" i="7" s="1"/>
  <c r="T32" i="7"/>
  <c r="L58" i="1" s="1"/>
  <c r="U32" i="7"/>
  <c r="M58" i="1" s="1"/>
  <c r="V32" i="7"/>
  <c r="N58" i="1" s="1"/>
  <c r="C29" i="7"/>
  <c r="T29" i="7" s="1"/>
  <c r="L55" i="1" s="1"/>
  <c r="BA135" i="7"/>
  <c r="AZ135" i="7"/>
  <c r="BC135" i="7" s="1"/>
  <c r="BA134" i="7"/>
  <c r="AZ134" i="7"/>
  <c r="BC134" i="7" s="1"/>
  <c r="BA133" i="7"/>
  <c r="AZ133" i="7"/>
  <c r="BC133" i="7" s="1"/>
  <c r="BA132" i="7"/>
  <c r="AZ132" i="7"/>
  <c r="BC132" i="7" s="1"/>
  <c r="BA131" i="7"/>
  <c r="AZ131" i="7"/>
  <c r="BC131" i="7" s="1"/>
  <c r="BA130" i="7"/>
  <c r="AZ130" i="7"/>
  <c r="BC130" i="7" s="1"/>
  <c r="BA129" i="7"/>
  <c r="AZ129" i="7"/>
  <c r="BC129" i="7" s="1"/>
  <c r="BA128" i="7"/>
  <c r="AZ128" i="7"/>
  <c r="BC128" i="7" s="1"/>
  <c r="BA127" i="7"/>
  <c r="AZ127" i="7"/>
  <c r="BC127" i="7" s="1"/>
  <c r="BA126" i="7"/>
  <c r="AZ126" i="7"/>
  <c r="BC126" i="7" s="1"/>
  <c r="BA125" i="7"/>
  <c r="AZ125" i="7"/>
  <c r="BC125" i="7" s="1"/>
  <c r="BA124" i="7"/>
  <c r="AZ124" i="7"/>
  <c r="BC124" i="7" s="1"/>
  <c r="BA123" i="7"/>
  <c r="AZ123" i="7"/>
  <c r="BC123" i="7" s="1"/>
  <c r="BA122" i="7"/>
  <c r="AZ122" i="7"/>
  <c r="BC122" i="7" s="1"/>
  <c r="BA121" i="7"/>
  <c r="AZ121" i="7"/>
  <c r="BC121" i="7" s="1"/>
  <c r="BA120" i="7"/>
  <c r="AZ120" i="7"/>
  <c r="BC120" i="7" s="1"/>
  <c r="BA119" i="7"/>
  <c r="AZ119" i="7"/>
  <c r="BC119" i="7" s="1"/>
  <c r="BA118" i="7"/>
  <c r="AZ118" i="7"/>
  <c r="BC118" i="7" s="1"/>
  <c r="BA117" i="7"/>
  <c r="AZ117" i="7"/>
  <c r="BC117" i="7" s="1"/>
  <c r="BA116" i="7"/>
  <c r="AZ116" i="7"/>
  <c r="BC116" i="7" s="1"/>
  <c r="BA115" i="7"/>
  <c r="BB115" i="7" s="1"/>
  <c r="AZ115" i="7"/>
  <c r="BC115" i="7" s="1"/>
  <c r="BA110" i="7"/>
  <c r="AZ110" i="7"/>
  <c r="BC110" i="7" s="1"/>
  <c r="BA109" i="7"/>
  <c r="AZ109" i="7"/>
  <c r="BC109" i="7" s="1"/>
  <c r="BA108" i="7"/>
  <c r="AZ108" i="7"/>
  <c r="BC108" i="7" s="1"/>
  <c r="BA107" i="7"/>
  <c r="AZ107" i="7"/>
  <c r="BC107" i="7" s="1"/>
  <c r="BA106" i="7"/>
  <c r="AZ106" i="7"/>
  <c r="BC106" i="7" s="1"/>
  <c r="BA105" i="7"/>
  <c r="AZ105" i="7"/>
  <c r="BC105" i="7" s="1"/>
  <c r="BA104" i="7"/>
  <c r="AZ104" i="7"/>
  <c r="BC104" i="7" s="1"/>
  <c r="BA103" i="7"/>
  <c r="AZ103" i="7"/>
  <c r="BC103" i="7" s="1"/>
  <c r="BA102" i="7"/>
  <c r="AZ102" i="7"/>
  <c r="BC102" i="7" s="1"/>
  <c r="BA101" i="7"/>
  <c r="AZ101" i="7"/>
  <c r="BC101" i="7" s="1"/>
  <c r="BA100" i="7"/>
  <c r="AZ100" i="7"/>
  <c r="BC100" i="7" s="1"/>
  <c r="BA99" i="7"/>
  <c r="AZ99" i="7"/>
  <c r="BC99" i="7" s="1"/>
  <c r="BA98" i="7"/>
  <c r="AZ98" i="7"/>
  <c r="BC98" i="7" s="1"/>
  <c r="BA97" i="7"/>
  <c r="AZ97" i="7"/>
  <c r="BC97" i="7" s="1"/>
  <c r="BA96" i="7"/>
  <c r="AZ96" i="7"/>
  <c r="BC96" i="7" s="1"/>
  <c r="BA95" i="7"/>
  <c r="AZ95" i="7"/>
  <c r="BC95" i="7" s="1"/>
  <c r="BA94" i="7"/>
  <c r="AZ94" i="7"/>
  <c r="BC94" i="7" s="1"/>
  <c r="BA93" i="7"/>
  <c r="AZ93" i="7"/>
  <c r="BC93" i="7" s="1"/>
  <c r="BA92" i="7"/>
  <c r="AZ92" i="7"/>
  <c r="BC92" i="7" s="1"/>
  <c r="BA91" i="7"/>
  <c r="AZ91" i="7"/>
  <c r="BC91" i="7" s="1"/>
  <c r="BA90" i="7"/>
  <c r="AZ90" i="7"/>
  <c r="BC90" i="7" s="1"/>
  <c r="BA89" i="7"/>
  <c r="AZ89" i="7"/>
  <c r="BC89" i="7" s="1"/>
  <c r="BA88" i="7"/>
  <c r="AZ88" i="7"/>
  <c r="BC88" i="7" s="1"/>
  <c r="BA87" i="7"/>
  <c r="BB87" i="7" s="1"/>
  <c r="AZ87" i="7"/>
  <c r="BC87" i="7" s="1"/>
  <c r="C27" i="7"/>
  <c r="BA82" i="7"/>
  <c r="AZ82" i="7"/>
  <c r="BC82" i="7" s="1"/>
  <c r="BA81" i="7"/>
  <c r="AZ81" i="7"/>
  <c r="BC81" i="7" s="1"/>
  <c r="BA80" i="7"/>
  <c r="AZ80" i="7"/>
  <c r="BC80" i="7" s="1"/>
  <c r="BA79" i="7"/>
  <c r="AZ79" i="7"/>
  <c r="BC79" i="7" s="1"/>
  <c r="BA78" i="7"/>
  <c r="AZ78" i="7"/>
  <c r="BC78" i="7" s="1"/>
  <c r="BA77" i="7"/>
  <c r="AZ77" i="7"/>
  <c r="BC77" i="7" s="1"/>
  <c r="BA76" i="7"/>
  <c r="AZ76" i="7"/>
  <c r="BC76" i="7" s="1"/>
  <c r="BA75" i="7"/>
  <c r="AZ75" i="7"/>
  <c r="BC75" i="7" s="1"/>
  <c r="BA74" i="7"/>
  <c r="AZ74" i="7"/>
  <c r="BC74" i="7" s="1"/>
  <c r="BA73" i="7"/>
  <c r="BB74" i="7" s="1"/>
  <c r="AZ73" i="7"/>
  <c r="BC73" i="7" s="1"/>
  <c r="BA72" i="7"/>
  <c r="BB73" i="7" s="1"/>
  <c r="AZ72" i="7"/>
  <c r="BC72" i="7" s="1"/>
  <c r="C25" i="7"/>
  <c r="T25" i="7" s="1"/>
  <c r="L51" i="1" s="1"/>
  <c r="BA67" i="7"/>
  <c r="AZ67" i="7"/>
  <c r="BC67" i="7" s="1"/>
  <c r="BA66" i="7"/>
  <c r="AZ66" i="7"/>
  <c r="BC66" i="7" s="1"/>
  <c r="BA65" i="7"/>
  <c r="AZ65" i="7"/>
  <c r="BC65" i="7" s="1"/>
  <c r="BA64" i="7"/>
  <c r="AZ64" i="7"/>
  <c r="BC64" i="7" s="1"/>
  <c r="BA63" i="7"/>
  <c r="AZ63" i="7"/>
  <c r="BC63" i="7" s="1"/>
  <c r="BA62" i="7"/>
  <c r="AZ62" i="7"/>
  <c r="BC62" i="7" s="1"/>
  <c r="BA61" i="7"/>
  <c r="AZ61" i="7"/>
  <c r="BC61" i="7" s="1"/>
  <c r="BA60" i="7"/>
  <c r="AZ60" i="7"/>
  <c r="BC60" i="7" s="1"/>
  <c r="BA59" i="7"/>
  <c r="AZ59" i="7"/>
  <c r="BC59" i="7" s="1"/>
  <c r="BA58" i="7"/>
  <c r="AZ58" i="7"/>
  <c r="BC58" i="7" s="1"/>
  <c r="BA57" i="7"/>
  <c r="AZ57" i="7"/>
  <c r="BC57" i="7" s="1"/>
  <c r="BA56" i="7"/>
  <c r="AZ56" i="7"/>
  <c r="BC56" i="7" s="1"/>
  <c r="BA55" i="7"/>
  <c r="AZ55" i="7"/>
  <c r="BC55" i="7" s="1"/>
  <c r="BA54" i="7"/>
  <c r="AZ54" i="7"/>
  <c r="BC54" i="7" s="1"/>
  <c r="BA53" i="7"/>
  <c r="AZ53" i="7"/>
  <c r="BC53" i="7" s="1"/>
  <c r="BA52" i="7"/>
  <c r="BB52" i="7" s="1"/>
  <c r="AZ52" i="7"/>
  <c r="BC52" i="7" s="1"/>
  <c r="I25" i="7" s="1"/>
  <c r="M25" i="7" s="1"/>
  <c r="C24" i="7"/>
  <c r="BA47" i="7"/>
  <c r="AZ47" i="7"/>
  <c r="BC47" i="7" s="1"/>
  <c r="BA46" i="7"/>
  <c r="AZ46" i="7"/>
  <c r="BC46" i="7" s="1"/>
  <c r="BA45" i="7"/>
  <c r="AZ45" i="7"/>
  <c r="BC45" i="7" s="1"/>
  <c r="BA44" i="7"/>
  <c r="AZ44" i="7"/>
  <c r="BC44" i="7" s="1"/>
  <c r="BA43" i="7"/>
  <c r="AZ43" i="7"/>
  <c r="BC43" i="7" s="1"/>
  <c r="BA42" i="7"/>
  <c r="AZ42" i="7"/>
  <c r="BC42" i="7" s="1"/>
  <c r="BA41" i="7"/>
  <c r="AZ41" i="7"/>
  <c r="BC41" i="7" s="1"/>
  <c r="BA40" i="7"/>
  <c r="AZ40" i="7"/>
  <c r="BC40" i="7" s="1"/>
  <c r="BA39" i="7"/>
  <c r="AZ39" i="7"/>
  <c r="BC39" i="7" s="1"/>
  <c r="BA38" i="7"/>
  <c r="AZ38" i="7"/>
  <c r="BC38" i="7" s="1"/>
  <c r="BA37" i="7"/>
  <c r="AZ37" i="7"/>
  <c r="BC37" i="7" s="1"/>
  <c r="BA36" i="7"/>
  <c r="AZ36" i="7"/>
  <c r="BC36" i="7" s="1"/>
  <c r="BA35" i="7"/>
  <c r="AZ35" i="7"/>
  <c r="BC35" i="7" s="1"/>
  <c r="BA34" i="7"/>
  <c r="AZ34" i="7"/>
  <c r="BC34" i="7" s="1"/>
  <c r="BA33" i="7"/>
  <c r="AZ33" i="7"/>
  <c r="BC33" i="7" s="1"/>
  <c r="BA32" i="7"/>
  <c r="AZ32" i="7"/>
  <c r="BC32" i="7" s="1"/>
  <c r="BA31" i="7"/>
  <c r="AZ31" i="7"/>
  <c r="BC31" i="7" s="1"/>
  <c r="BA30" i="7"/>
  <c r="AZ30" i="7"/>
  <c r="BC30" i="7" s="1"/>
  <c r="BA29" i="7"/>
  <c r="AZ29" i="7"/>
  <c r="BC29" i="7" s="1"/>
  <c r="BA28" i="7"/>
  <c r="AZ28" i="7"/>
  <c r="BC28" i="7" s="1"/>
  <c r="BA27" i="7"/>
  <c r="AZ27" i="7"/>
  <c r="BC27" i="7" s="1"/>
  <c r="BA26" i="7"/>
  <c r="AZ26" i="7"/>
  <c r="BC26" i="7" s="1"/>
  <c r="BA25" i="7"/>
  <c r="AZ25" i="7"/>
  <c r="BC25" i="7" s="1"/>
  <c r="BA24" i="7"/>
  <c r="BB24" i="7" s="1"/>
  <c r="AZ24" i="7"/>
  <c r="BC24" i="7" s="1"/>
  <c r="C23" i="7"/>
  <c r="E49" i="1" s="1"/>
  <c r="BA6" i="7"/>
  <c r="BA7" i="7"/>
  <c r="BA8" i="7"/>
  <c r="BA9" i="7"/>
  <c r="BA10" i="7"/>
  <c r="BA11" i="7"/>
  <c r="BA12" i="7"/>
  <c r="BA13" i="7"/>
  <c r="BA14" i="7"/>
  <c r="BA15" i="7"/>
  <c r="BA16" i="7"/>
  <c r="BA17" i="7"/>
  <c r="BA18" i="7"/>
  <c r="BA19" i="7"/>
  <c r="BA5" i="7"/>
  <c r="C22" i="7"/>
  <c r="T22" i="7" s="1"/>
  <c r="L48" i="1" s="1"/>
  <c r="AP220" i="7"/>
  <c r="AO220" i="7"/>
  <c r="AR220" i="7" s="1"/>
  <c r="AP219" i="7"/>
  <c r="AO219" i="7"/>
  <c r="AR219" i="7" s="1"/>
  <c r="AP218" i="7"/>
  <c r="AO218" i="7"/>
  <c r="AR218" i="7" s="1"/>
  <c r="AP217" i="7"/>
  <c r="AO217" i="7"/>
  <c r="AR217" i="7" s="1"/>
  <c r="AP216" i="7"/>
  <c r="AO216" i="7"/>
  <c r="AR216" i="7" s="1"/>
  <c r="AP215" i="7"/>
  <c r="AO215" i="7"/>
  <c r="AR215" i="7" s="1"/>
  <c r="AP214" i="7"/>
  <c r="AO214" i="7"/>
  <c r="AR214" i="7" s="1"/>
  <c r="AP213" i="7"/>
  <c r="AO213" i="7"/>
  <c r="AR213" i="7" s="1"/>
  <c r="AP212" i="7"/>
  <c r="AO212" i="7"/>
  <c r="AR212" i="7" s="1"/>
  <c r="AP211" i="7"/>
  <c r="AO211" i="7"/>
  <c r="AR211" i="7" s="1"/>
  <c r="AP210" i="7"/>
  <c r="AO210" i="7"/>
  <c r="AR210" i="7" s="1"/>
  <c r="AP209" i="7"/>
  <c r="AO209" i="7"/>
  <c r="AR209" i="7" s="1"/>
  <c r="AP208" i="7"/>
  <c r="AO208" i="7"/>
  <c r="AR208" i="7" s="1"/>
  <c r="AP207" i="7"/>
  <c r="AQ207" i="7" s="1"/>
  <c r="AO207" i="7"/>
  <c r="AR207" i="7" s="1"/>
  <c r="C21" i="7"/>
  <c r="E47" i="1" s="1"/>
  <c r="AP202" i="7"/>
  <c r="AO202" i="7"/>
  <c r="AR202" i="7" s="1"/>
  <c r="AP201" i="7"/>
  <c r="AO201" i="7"/>
  <c r="AR201" i="7" s="1"/>
  <c r="AP200" i="7"/>
  <c r="AO200" i="7"/>
  <c r="AR200" i="7" s="1"/>
  <c r="AP199" i="7"/>
  <c r="AO199" i="7"/>
  <c r="AR199" i="7" s="1"/>
  <c r="AP198" i="7"/>
  <c r="AO198" i="7"/>
  <c r="AR198" i="7" s="1"/>
  <c r="AP197" i="7"/>
  <c r="AO197" i="7"/>
  <c r="AR197" i="7" s="1"/>
  <c r="AP196" i="7"/>
  <c r="AO196" i="7"/>
  <c r="AR196" i="7" s="1"/>
  <c r="AP195" i="7"/>
  <c r="AO195" i="7"/>
  <c r="AR195" i="7" s="1"/>
  <c r="AP194" i="7"/>
  <c r="AO194" i="7"/>
  <c r="AR194" i="7" s="1"/>
  <c r="AP193" i="7"/>
  <c r="AO193" i="7"/>
  <c r="AR193" i="7" s="1"/>
  <c r="AP192" i="7"/>
  <c r="AO192" i="7"/>
  <c r="AR192" i="7" s="1"/>
  <c r="AP191" i="7"/>
  <c r="AO191" i="7"/>
  <c r="AR191" i="7" s="1"/>
  <c r="AP190" i="7"/>
  <c r="AO190" i="7"/>
  <c r="AR190" i="7" s="1"/>
  <c r="AP189" i="7"/>
  <c r="AO189" i="7"/>
  <c r="AR189" i="7" s="1"/>
  <c r="AP188" i="7"/>
  <c r="AO188" i="7"/>
  <c r="AR188" i="7" s="1"/>
  <c r="AP187" i="7"/>
  <c r="AO187" i="7"/>
  <c r="AR187" i="7" s="1"/>
  <c r="AP186" i="7"/>
  <c r="AO186" i="7"/>
  <c r="AR186" i="7" s="1"/>
  <c r="AP185" i="7"/>
  <c r="AQ185" i="7" s="1"/>
  <c r="AO185" i="7"/>
  <c r="AR185" i="7" s="1"/>
  <c r="C20" i="7"/>
  <c r="T20" i="7" s="1"/>
  <c r="L46" i="1" s="1"/>
  <c r="AP180" i="7"/>
  <c r="AO180" i="7"/>
  <c r="AR180" i="7" s="1"/>
  <c r="AP179" i="7"/>
  <c r="AO179" i="7"/>
  <c r="AR179" i="7" s="1"/>
  <c r="AP178" i="7"/>
  <c r="AO178" i="7"/>
  <c r="AR178" i="7" s="1"/>
  <c r="AP177" i="7"/>
  <c r="AO177" i="7"/>
  <c r="AR177" i="7" s="1"/>
  <c r="AP176" i="7"/>
  <c r="AO176" i="7"/>
  <c r="AR176" i="7" s="1"/>
  <c r="AP175" i="7"/>
  <c r="AO175" i="7"/>
  <c r="AR175" i="7" s="1"/>
  <c r="AP174" i="7"/>
  <c r="AO174" i="7"/>
  <c r="AR174" i="7" s="1"/>
  <c r="AP173" i="7"/>
  <c r="AO173" i="7"/>
  <c r="AR173" i="7" s="1"/>
  <c r="AP172" i="7"/>
  <c r="AO172" i="7"/>
  <c r="AR172" i="7" s="1"/>
  <c r="AP171" i="7"/>
  <c r="AO171" i="7"/>
  <c r="AR171" i="7" s="1"/>
  <c r="AP170" i="7"/>
  <c r="AO170" i="7"/>
  <c r="AR170" i="7" s="1"/>
  <c r="AP169" i="7"/>
  <c r="AO169" i="7"/>
  <c r="AR169" i="7" s="1"/>
  <c r="AP168" i="7"/>
  <c r="AO168" i="7"/>
  <c r="AR168" i="7" s="1"/>
  <c r="AP167" i="7"/>
  <c r="AO167" i="7"/>
  <c r="AR167" i="7" s="1"/>
  <c r="AP166" i="7"/>
  <c r="AO166" i="7"/>
  <c r="AR166" i="7" s="1"/>
  <c r="AP165" i="7"/>
  <c r="AO165" i="7"/>
  <c r="AR165" i="7" s="1"/>
  <c r="AP164" i="7"/>
  <c r="AO164" i="7"/>
  <c r="AR164" i="7" s="1"/>
  <c r="AP163" i="7"/>
  <c r="AO163" i="7"/>
  <c r="AR163" i="7" s="1"/>
  <c r="AP162" i="7"/>
  <c r="AO162" i="7"/>
  <c r="AR162" i="7" s="1"/>
  <c r="AP161" i="7"/>
  <c r="AO161" i="7"/>
  <c r="AR161" i="7" s="1"/>
  <c r="AP160" i="7"/>
  <c r="AO160" i="7"/>
  <c r="AR160" i="7" s="1"/>
  <c r="AP159" i="7"/>
  <c r="AQ159" i="7" s="1"/>
  <c r="AO159" i="7"/>
  <c r="AR159" i="7" s="1"/>
  <c r="I20" i="7" s="1"/>
  <c r="M20" i="7" s="1"/>
  <c r="C19" i="7"/>
  <c r="AP154" i="7"/>
  <c r="AO154" i="7"/>
  <c r="AR154" i="7" s="1"/>
  <c r="AP153" i="7"/>
  <c r="AO153" i="7"/>
  <c r="AR153" i="7" s="1"/>
  <c r="AP152" i="7"/>
  <c r="AO152" i="7"/>
  <c r="AR152" i="7" s="1"/>
  <c r="AP151" i="7"/>
  <c r="AO151" i="7"/>
  <c r="AR151" i="7" s="1"/>
  <c r="AP150" i="7"/>
  <c r="AO150" i="7"/>
  <c r="AR150" i="7" s="1"/>
  <c r="AP149" i="7"/>
  <c r="AO149" i="7"/>
  <c r="AR149" i="7" s="1"/>
  <c r="AP148" i="7"/>
  <c r="AO148" i="7"/>
  <c r="AR148" i="7" s="1"/>
  <c r="AP147" i="7"/>
  <c r="AO147" i="7"/>
  <c r="AR147" i="7" s="1"/>
  <c r="AP146" i="7"/>
  <c r="AO146" i="7"/>
  <c r="AR146" i="7" s="1"/>
  <c r="AP145" i="7"/>
  <c r="AO145" i="7"/>
  <c r="AR145" i="7" s="1"/>
  <c r="AP144" i="7"/>
  <c r="AO144" i="7"/>
  <c r="AR144" i="7" s="1"/>
  <c r="AP143" i="7"/>
  <c r="AO143" i="7"/>
  <c r="AR143" i="7" s="1"/>
  <c r="AP142" i="7"/>
  <c r="AO142" i="7"/>
  <c r="AR142" i="7" s="1"/>
  <c r="AP141" i="7"/>
  <c r="AO141" i="7"/>
  <c r="AR141" i="7" s="1"/>
  <c r="AP140" i="7"/>
  <c r="AO140" i="7"/>
  <c r="AR140" i="7" s="1"/>
  <c r="AP139" i="7"/>
  <c r="AO139" i="7"/>
  <c r="AR139" i="7" s="1"/>
  <c r="AP138" i="7"/>
  <c r="AO138" i="7"/>
  <c r="AR138" i="7" s="1"/>
  <c r="AP137" i="7"/>
  <c r="AO137" i="7"/>
  <c r="AR137" i="7" s="1"/>
  <c r="AP136" i="7"/>
  <c r="AQ136" i="7" s="1"/>
  <c r="AO136" i="7"/>
  <c r="AR136" i="7" s="1"/>
  <c r="C18" i="7"/>
  <c r="T18" i="7" s="1"/>
  <c r="L44" i="1" s="1"/>
  <c r="AP131" i="7"/>
  <c r="AO131" i="7"/>
  <c r="AR131" i="7" s="1"/>
  <c r="AP130" i="7"/>
  <c r="AO130" i="7"/>
  <c r="AR130" i="7" s="1"/>
  <c r="AP129" i="7"/>
  <c r="AO129" i="7"/>
  <c r="AR129" i="7" s="1"/>
  <c r="AP128" i="7"/>
  <c r="AO128" i="7"/>
  <c r="AR128" i="7" s="1"/>
  <c r="AP127" i="7"/>
  <c r="AO127" i="7"/>
  <c r="AR127" i="7" s="1"/>
  <c r="AP126" i="7"/>
  <c r="AO126" i="7"/>
  <c r="AR126" i="7" s="1"/>
  <c r="AP125" i="7"/>
  <c r="AO125" i="7"/>
  <c r="AR125" i="7" s="1"/>
  <c r="AP124" i="7"/>
  <c r="AO124" i="7"/>
  <c r="AR124" i="7" s="1"/>
  <c r="AP123" i="7"/>
  <c r="AO123" i="7"/>
  <c r="AR123" i="7" s="1"/>
  <c r="AP122" i="7"/>
  <c r="AO122" i="7"/>
  <c r="AR122" i="7" s="1"/>
  <c r="AP121" i="7"/>
  <c r="AO121" i="7"/>
  <c r="AR121" i="7" s="1"/>
  <c r="AP120" i="7"/>
  <c r="AO120" i="7"/>
  <c r="AR120" i="7" s="1"/>
  <c r="AP119" i="7"/>
  <c r="AO119" i="7"/>
  <c r="AR119" i="7" s="1"/>
  <c r="AP118" i="7"/>
  <c r="AO118" i="7"/>
  <c r="AR118" i="7" s="1"/>
  <c r="AP117" i="7"/>
  <c r="AO117" i="7"/>
  <c r="AR117" i="7" s="1"/>
  <c r="AP116" i="7"/>
  <c r="AO116" i="7"/>
  <c r="AR116" i="7" s="1"/>
  <c r="AP115" i="7"/>
  <c r="AO115" i="7"/>
  <c r="AR115" i="7" s="1"/>
  <c r="AP114" i="7"/>
  <c r="AO114" i="7"/>
  <c r="AR114" i="7" s="1"/>
  <c r="AP113" i="7"/>
  <c r="AO113" i="7"/>
  <c r="AR113" i="7" s="1"/>
  <c r="AP112" i="7"/>
  <c r="AO112" i="7"/>
  <c r="AR112" i="7" s="1"/>
  <c r="AP111" i="7"/>
  <c r="AO111" i="7"/>
  <c r="AR111" i="7" s="1"/>
  <c r="AP110" i="7"/>
  <c r="AQ110" i="7" s="1"/>
  <c r="AO110" i="7"/>
  <c r="AR110" i="7" s="1"/>
  <c r="I18" i="7" s="1"/>
  <c r="M18" i="7" s="1"/>
  <c r="C17" i="7"/>
  <c r="AP105" i="7"/>
  <c r="AO105" i="7"/>
  <c r="AR105" i="7" s="1"/>
  <c r="AP104" i="7"/>
  <c r="AO104" i="7"/>
  <c r="AR104" i="7" s="1"/>
  <c r="AP103" i="7"/>
  <c r="AO103" i="7"/>
  <c r="AR103" i="7" s="1"/>
  <c r="AP102" i="7"/>
  <c r="AO102" i="7"/>
  <c r="AR102" i="7" s="1"/>
  <c r="AP101" i="7"/>
  <c r="AO101" i="7"/>
  <c r="AR101" i="7" s="1"/>
  <c r="AP100" i="7"/>
  <c r="AO100" i="7"/>
  <c r="AR100" i="7" s="1"/>
  <c r="AP99" i="7"/>
  <c r="AO99" i="7"/>
  <c r="AR99" i="7" s="1"/>
  <c r="AP98" i="7"/>
  <c r="AO98" i="7"/>
  <c r="AR98" i="7" s="1"/>
  <c r="AP97" i="7"/>
  <c r="AO97" i="7"/>
  <c r="AR97" i="7" s="1"/>
  <c r="AP96" i="7"/>
  <c r="AO96" i="7"/>
  <c r="AR96" i="7" s="1"/>
  <c r="AP95" i="7"/>
  <c r="AO95" i="7"/>
  <c r="AR95" i="7" s="1"/>
  <c r="AP94" i="7"/>
  <c r="AO94" i="7"/>
  <c r="AR94" i="7" s="1"/>
  <c r="AP93" i="7"/>
  <c r="AO93" i="7"/>
  <c r="AR93" i="7" s="1"/>
  <c r="AP92" i="7"/>
  <c r="AO92" i="7"/>
  <c r="AR92" i="7" s="1"/>
  <c r="AP91" i="7"/>
  <c r="AO91" i="7"/>
  <c r="AR91" i="7" s="1"/>
  <c r="AP90" i="7"/>
  <c r="AO90" i="7"/>
  <c r="AR90" i="7" s="1"/>
  <c r="AP89" i="7"/>
  <c r="AO89" i="7"/>
  <c r="AR89" i="7" s="1"/>
  <c r="AP88" i="7"/>
  <c r="AO88" i="7"/>
  <c r="AR88" i="7" s="1"/>
  <c r="AP87" i="7"/>
  <c r="AO87" i="7"/>
  <c r="AR87" i="7" s="1"/>
  <c r="AP86" i="7"/>
  <c r="AO86" i="7"/>
  <c r="AR86" i="7" s="1"/>
  <c r="AP85" i="7"/>
  <c r="AO85" i="7"/>
  <c r="AR85" i="7" s="1"/>
  <c r="AP84" i="7"/>
  <c r="AO84" i="7"/>
  <c r="AR84" i="7" s="1"/>
  <c r="AP83" i="7"/>
  <c r="AO83" i="7"/>
  <c r="AR83" i="7" s="1"/>
  <c r="AP82" i="7"/>
  <c r="AO82" i="7"/>
  <c r="AR82" i="7" s="1"/>
  <c r="AP81" i="7"/>
  <c r="AQ81" i="7" s="1"/>
  <c r="AO81" i="7"/>
  <c r="AR81" i="7" s="1"/>
  <c r="C16" i="7"/>
  <c r="T16" i="7" s="1"/>
  <c r="L42" i="1" s="1"/>
  <c r="AP76" i="7"/>
  <c r="AO76" i="7"/>
  <c r="AR76" i="7" s="1"/>
  <c r="AP75" i="7"/>
  <c r="AO75" i="7"/>
  <c r="AR75" i="7" s="1"/>
  <c r="AP74" i="7"/>
  <c r="AO74" i="7"/>
  <c r="AR74" i="7" s="1"/>
  <c r="AP73" i="7"/>
  <c r="AO73" i="7"/>
  <c r="AR73" i="7" s="1"/>
  <c r="AP72" i="7"/>
  <c r="AO72" i="7"/>
  <c r="AR72" i="7" s="1"/>
  <c r="AP71" i="7"/>
  <c r="AO71" i="7"/>
  <c r="AR71" i="7" s="1"/>
  <c r="AP70" i="7"/>
  <c r="AO70" i="7"/>
  <c r="AR70" i="7" s="1"/>
  <c r="AP69" i="7"/>
  <c r="AO69" i="7"/>
  <c r="AR69" i="7" s="1"/>
  <c r="AP68" i="7"/>
  <c r="AO68" i="7"/>
  <c r="AR68" i="7" s="1"/>
  <c r="AP67" i="7"/>
  <c r="AO67" i="7"/>
  <c r="AR67" i="7" s="1"/>
  <c r="AP66" i="7"/>
  <c r="AO66" i="7"/>
  <c r="AR66" i="7" s="1"/>
  <c r="AP65" i="7"/>
  <c r="AO65" i="7"/>
  <c r="AR65" i="7" s="1"/>
  <c r="AP64" i="7"/>
  <c r="AO64" i="7"/>
  <c r="AR64" i="7" s="1"/>
  <c r="AP63" i="7"/>
  <c r="AO63" i="7"/>
  <c r="AR63" i="7" s="1"/>
  <c r="AP62" i="7"/>
  <c r="AO62" i="7"/>
  <c r="AR62" i="7" s="1"/>
  <c r="AP61" i="7"/>
  <c r="AO61" i="7"/>
  <c r="AR61" i="7" s="1"/>
  <c r="AP60" i="7"/>
  <c r="AO60" i="7"/>
  <c r="AR60" i="7" s="1"/>
  <c r="AP59" i="7"/>
  <c r="AO59" i="7"/>
  <c r="AR59" i="7" s="1"/>
  <c r="AP58" i="7"/>
  <c r="AO58" i="7"/>
  <c r="AR58" i="7" s="1"/>
  <c r="AP57" i="7"/>
  <c r="AO57" i="7"/>
  <c r="AR57" i="7" s="1"/>
  <c r="AP56" i="7"/>
  <c r="AO56" i="7"/>
  <c r="AR56" i="7" s="1"/>
  <c r="AP55" i="7"/>
  <c r="AO55" i="7"/>
  <c r="AR55" i="7" s="1"/>
  <c r="AP54" i="7"/>
  <c r="AQ54" i="7" s="1"/>
  <c r="AO54" i="7"/>
  <c r="AR54" i="7" s="1"/>
  <c r="I16" i="7" s="1"/>
  <c r="M16" i="7" s="1"/>
  <c r="C15" i="7"/>
  <c r="AP49" i="7"/>
  <c r="AO49" i="7"/>
  <c r="AR49" i="7" s="1"/>
  <c r="AP48" i="7"/>
  <c r="AO48" i="7"/>
  <c r="AR48" i="7" s="1"/>
  <c r="AP47" i="7"/>
  <c r="AO47" i="7"/>
  <c r="AR47" i="7" s="1"/>
  <c r="AP46" i="7"/>
  <c r="AO46" i="7"/>
  <c r="AR46" i="7" s="1"/>
  <c r="AP45" i="7"/>
  <c r="AO45" i="7"/>
  <c r="AR45" i="7" s="1"/>
  <c r="AP44" i="7"/>
  <c r="AO44" i="7"/>
  <c r="AR44" i="7" s="1"/>
  <c r="AP43" i="7"/>
  <c r="AO43" i="7"/>
  <c r="AR43" i="7" s="1"/>
  <c r="AP42" i="7"/>
  <c r="AO42" i="7"/>
  <c r="AR42" i="7" s="1"/>
  <c r="AP41" i="7"/>
  <c r="AO41" i="7"/>
  <c r="AR41" i="7" s="1"/>
  <c r="AP40" i="7"/>
  <c r="AO40" i="7"/>
  <c r="AR40" i="7" s="1"/>
  <c r="AP39" i="7"/>
  <c r="AO39" i="7"/>
  <c r="AR39" i="7" s="1"/>
  <c r="AP38" i="7"/>
  <c r="AO38" i="7"/>
  <c r="AR38" i="7" s="1"/>
  <c r="AP37" i="7"/>
  <c r="AO37" i="7"/>
  <c r="AR37" i="7" s="1"/>
  <c r="AP36" i="7"/>
  <c r="AO36" i="7"/>
  <c r="AR36" i="7" s="1"/>
  <c r="AP35" i="7"/>
  <c r="AO35" i="7"/>
  <c r="AR35" i="7" s="1"/>
  <c r="AP34" i="7"/>
  <c r="AO34" i="7"/>
  <c r="AR34" i="7" s="1"/>
  <c r="AP33" i="7"/>
  <c r="AO33" i="7"/>
  <c r="AR33" i="7" s="1"/>
  <c r="AP32" i="7"/>
  <c r="AO32" i="7"/>
  <c r="AR32" i="7" s="1"/>
  <c r="AP31" i="7"/>
  <c r="AO31" i="7"/>
  <c r="AR31" i="7" s="1"/>
  <c r="AP30" i="7"/>
  <c r="AO30" i="7"/>
  <c r="AR30" i="7" s="1"/>
  <c r="AP29" i="7"/>
  <c r="AO29" i="7"/>
  <c r="AR29" i="7" s="1"/>
  <c r="AP28" i="7"/>
  <c r="AQ28" i="7" s="1"/>
  <c r="AO28" i="7"/>
  <c r="AR28" i="7" s="1"/>
  <c r="C14" i="7"/>
  <c r="T14" i="7" s="1"/>
  <c r="L40" i="1" s="1"/>
  <c r="AP6" i="7"/>
  <c r="AP7" i="7"/>
  <c r="AP8" i="7"/>
  <c r="AP9" i="7"/>
  <c r="AP10" i="7"/>
  <c r="AP11" i="7"/>
  <c r="AP12" i="7"/>
  <c r="AP13" i="7"/>
  <c r="AP14" i="7"/>
  <c r="AP15" i="7"/>
  <c r="AP16" i="7"/>
  <c r="AP17" i="7"/>
  <c r="AP18" i="7"/>
  <c r="AP19" i="7"/>
  <c r="AP20" i="7"/>
  <c r="AP21" i="7"/>
  <c r="AP22" i="7"/>
  <c r="AP23" i="7"/>
  <c r="AO6" i="7"/>
  <c r="AR6" i="7" s="1"/>
  <c r="AO7" i="7"/>
  <c r="AR7" i="7" s="1"/>
  <c r="AO8" i="7"/>
  <c r="AR8" i="7" s="1"/>
  <c r="AO9" i="7"/>
  <c r="AR9" i="7" s="1"/>
  <c r="AO10" i="7"/>
  <c r="AR10" i="7" s="1"/>
  <c r="AO11" i="7"/>
  <c r="AR11" i="7" s="1"/>
  <c r="AO12" i="7"/>
  <c r="AR12" i="7" s="1"/>
  <c r="AO13" i="7"/>
  <c r="AR13" i="7" s="1"/>
  <c r="AO14" i="7"/>
  <c r="AR14" i="7" s="1"/>
  <c r="AO15" i="7"/>
  <c r="AR15" i="7" s="1"/>
  <c r="AO16" i="7"/>
  <c r="AR16" i="7" s="1"/>
  <c r="AO17" i="7"/>
  <c r="AR17" i="7" s="1"/>
  <c r="AO18" i="7"/>
  <c r="AR18" i="7" s="1"/>
  <c r="AO19" i="7"/>
  <c r="AR19" i="7" s="1"/>
  <c r="AO20" i="7"/>
  <c r="AR20" i="7" s="1"/>
  <c r="AO21" i="7"/>
  <c r="AR21" i="7" s="1"/>
  <c r="AO22" i="7"/>
  <c r="AR22" i="7" s="1"/>
  <c r="AO23" i="7"/>
  <c r="AR23" i="7" s="1"/>
  <c r="AP5" i="7"/>
  <c r="C13" i="7"/>
  <c r="T13" i="7" s="1"/>
  <c r="L39" i="1" s="1"/>
  <c r="AE195" i="7"/>
  <c r="AD195" i="7"/>
  <c r="AG195" i="7" s="1"/>
  <c r="AE194" i="7"/>
  <c r="AD194" i="7"/>
  <c r="AG194" i="7" s="1"/>
  <c r="AE193" i="7"/>
  <c r="AD193" i="7"/>
  <c r="AG193" i="7" s="1"/>
  <c r="AE192" i="7"/>
  <c r="AD192" i="7"/>
  <c r="AG192" i="7" s="1"/>
  <c r="AE191" i="7"/>
  <c r="AD191" i="7"/>
  <c r="AG191" i="7" s="1"/>
  <c r="AE190" i="7"/>
  <c r="AD190" i="7"/>
  <c r="AG190" i="7" s="1"/>
  <c r="AE189" i="7"/>
  <c r="AD189" i="7"/>
  <c r="AG189" i="7" s="1"/>
  <c r="AE188" i="7"/>
  <c r="AD188" i="7"/>
  <c r="AG188" i="7" s="1"/>
  <c r="AE187" i="7"/>
  <c r="AD187" i="7"/>
  <c r="AG187" i="7" s="1"/>
  <c r="AE186" i="7"/>
  <c r="AD186" i="7"/>
  <c r="AG186" i="7" s="1"/>
  <c r="AE185" i="7"/>
  <c r="AD185" i="7"/>
  <c r="AG185" i="7" s="1"/>
  <c r="AE184" i="7"/>
  <c r="AD184" i="7"/>
  <c r="AG184" i="7" s="1"/>
  <c r="AE183" i="7"/>
  <c r="AD183" i="7"/>
  <c r="AG183" i="7" s="1"/>
  <c r="AE182" i="7"/>
  <c r="AD182" i="7"/>
  <c r="AG182" i="7" s="1"/>
  <c r="AE181" i="7"/>
  <c r="AD181" i="7"/>
  <c r="AG181" i="7" s="1"/>
  <c r="AE180" i="7"/>
  <c r="AD180" i="7"/>
  <c r="AG180" i="7" s="1"/>
  <c r="AE179" i="7"/>
  <c r="AF179" i="7" s="1"/>
  <c r="AD179" i="7"/>
  <c r="AG179" i="7" s="1"/>
  <c r="I13" i="7" s="1"/>
  <c r="M13" i="7" s="1"/>
  <c r="C12" i="7"/>
  <c r="AE174" i="7"/>
  <c r="AD174" i="7"/>
  <c r="AG174" i="7" s="1"/>
  <c r="AE173" i="7"/>
  <c r="AD173" i="7"/>
  <c r="AG173" i="7" s="1"/>
  <c r="AE172" i="7"/>
  <c r="AD172" i="7"/>
  <c r="AG172" i="7" s="1"/>
  <c r="AE171" i="7"/>
  <c r="AD171" i="7"/>
  <c r="AG171" i="7" s="1"/>
  <c r="AE170" i="7"/>
  <c r="AD170" i="7"/>
  <c r="AG170" i="7" s="1"/>
  <c r="AE169" i="7"/>
  <c r="AD169" i="7"/>
  <c r="AG169" i="7" s="1"/>
  <c r="AE168" i="7"/>
  <c r="AD168" i="7"/>
  <c r="AG168" i="7" s="1"/>
  <c r="AE167" i="7"/>
  <c r="AD167" i="7"/>
  <c r="AG167" i="7" s="1"/>
  <c r="AE166" i="7"/>
  <c r="AD166" i="7"/>
  <c r="AG166" i="7" s="1"/>
  <c r="AE165" i="7"/>
  <c r="AD165" i="7"/>
  <c r="AG165" i="7" s="1"/>
  <c r="AE164" i="7"/>
  <c r="AD164" i="7"/>
  <c r="AG164" i="7" s="1"/>
  <c r="AE163" i="7"/>
  <c r="AF163" i="7" s="1"/>
  <c r="AD163" i="7"/>
  <c r="AG163" i="7" s="1"/>
  <c r="I12" i="7" s="1"/>
  <c r="M12" i="7" s="1"/>
  <c r="C11" i="7"/>
  <c r="E37" i="1" s="1"/>
  <c r="AE158" i="7"/>
  <c r="AD158" i="7"/>
  <c r="AG158" i="7" s="1"/>
  <c r="AE157" i="7"/>
  <c r="AD157" i="7"/>
  <c r="AG157" i="7" s="1"/>
  <c r="AE156" i="7"/>
  <c r="AD156" i="7"/>
  <c r="AG156" i="7" s="1"/>
  <c r="AE155" i="7"/>
  <c r="AD155" i="7"/>
  <c r="AG155" i="7" s="1"/>
  <c r="AE154" i="7"/>
  <c r="AD154" i="7"/>
  <c r="AG154" i="7" s="1"/>
  <c r="AE153" i="7"/>
  <c r="AD153" i="7"/>
  <c r="AG153" i="7" s="1"/>
  <c r="AE152" i="7"/>
  <c r="AD152" i="7"/>
  <c r="AG152" i="7" s="1"/>
  <c r="AE151" i="7"/>
  <c r="AD151" i="7"/>
  <c r="AG151" i="7" s="1"/>
  <c r="AE150" i="7"/>
  <c r="AD150" i="7"/>
  <c r="AG150" i="7" s="1"/>
  <c r="AE149" i="7"/>
  <c r="AD149" i="7"/>
  <c r="AG149" i="7" s="1"/>
  <c r="AE148" i="7"/>
  <c r="AD148" i="7"/>
  <c r="AG148" i="7" s="1"/>
  <c r="AE147" i="7"/>
  <c r="AD147" i="7"/>
  <c r="AG147" i="7" s="1"/>
  <c r="AE146" i="7"/>
  <c r="AD146" i="7"/>
  <c r="AG146" i="7" s="1"/>
  <c r="AE145" i="7"/>
  <c r="AF145" i="7" s="1"/>
  <c r="AD145" i="7"/>
  <c r="AG145" i="7" s="1"/>
  <c r="V10" i="7"/>
  <c r="N36" i="1" s="1"/>
  <c r="C10" i="7"/>
  <c r="E36" i="1" s="1"/>
  <c r="AE140" i="7"/>
  <c r="AD140" i="7"/>
  <c r="AG140" i="7" s="1"/>
  <c r="AE139" i="7"/>
  <c r="AD139" i="7"/>
  <c r="AG139" i="7" s="1"/>
  <c r="AE138" i="7"/>
  <c r="AD138" i="7"/>
  <c r="AG138" i="7" s="1"/>
  <c r="AE137" i="7"/>
  <c r="AD137" i="7"/>
  <c r="AG137" i="7" s="1"/>
  <c r="AE136" i="7"/>
  <c r="AD136" i="7"/>
  <c r="AG136" i="7" s="1"/>
  <c r="AE135" i="7"/>
  <c r="AD135" i="7"/>
  <c r="AG135" i="7" s="1"/>
  <c r="AE134" i="7"/>
  <c r="AD134" i="7"/>
  <c r="AG134" i="7" s="1"/>
  <c r="AE133" i="7"/>
  <c r="AD133" i="7"/>
  <c r="AG133" i="7" s="1"/>
  <c r="AE132" i="7"/>
  <c r="AD132" i="7"/>
  <c r="AG132" i="7" s="1"/>
  <c r="AE131" i="7"/>
  <c r="AD131" i="7"/>
  <c r="AG131" i="7" s="1"/>
  <c r="AE130" i="7"/>
  <c r="AD130" i="7"/>
  <c r="AG130" i="7" s="1"/>
  <c r="AE129" i="7"/>
  <c r="AD129" i="7"/>
  <c r="AG129" i="7" s="1"/>
  <c r="AE128" i="7"/>
  <c r="AF128" i="7" s="1"/>
  <c r="AD128" i="7"/>
  <c r="AG128" i="7" s="1"/>
  <c r="I10" i="7" s="1"/>
  <c r="M10" i="7" s="1"/>
  <c r="C9" i="7"/>
  <c r="E35" i="1" s="1"/>
  <c r="AE123" i="7"/>
  <c r="AD123" i="7"/>
  <c r="AG123" i="7" s="1"/>
  <c r="AE122" i="7"/>
  <c r="AD122" i="7"/>
  <c r="AG122" i="7" s="1"/>
  <c r="AE121" i="7"/>
  <c r="AD121" i="7"/>
  <c r="AG121" i="7" s="1"/>
  <c r="AE120" i="7"/>
  <c r="AD120" i="7"/>
  <c r="AG120" i="7" s="1"/>
  <c r="AE119" i="7"/>
  <c r="AD119" i="7"/>
  <c r="AG119" i="7" s="1"/>
  <c r="AE118" i="7"/>
  <c r="AD118" i="7"/>
  <c r="AG118" i="7" s="1"/>
  <c r="AE117" i="7"/>
  <c r="AD117" i="7"/>
  <c r="AG117" i="7" s="1"/>
  <c r="AE116" i="7"/>
  <c r="AD116" i="7"/>
  <c r="AG116" i="7" s="1"/>
  <c r="AE115" i="7"/>
  <c r="AD115" i="7"/>
  <c r="AG115" i="7" s="1"/>
  <c r="AE114" i="7"/>
  <c r="AD114" i="7"/>
  <c r="AG114" i="7" s="1"/>
  <c r="AE113" i="7"/>
  <c r="AD113" i="7"/>
  <c r="AG113" i="7" s="1"/>
  <c r="AE112" i="7"/>
  <c r="AD112" i="7"/>
  <c r="AG112" i="7" s="1"/>
  <c r="AE111" i="7"/>
  <c r="AD111" i="7"/>
  <c r="AG111" i="7" s="1"/>
  <c r="AE110" i="7"/>
  <c r="AD110" i="7"/>
  <c r="AG110" i="7" s="1"/>
  <c r="AE109" i="7"/>
  <c r="AD109" i="7"/>
  <c r="AG109" i="7" s="1"/>
  <c r="AE108" i="7"/>
  <c r="AD108" i="7"/>
  <c r="AG108" i="7" s="1"/>
  <c r="AE107" i="7"/>
  <c r="AD107" i="7"/>
  <c r="AG107" i="7" s="1"/>
  <c r="AE106" i="7"/>
  <c r="AD106" i="7"/>
  <c r="AG106" i="7" s="1"/>
  <c r="AE105" i="7"/>
  <c r="AD105" i="7"/>
  <c r="AG105" i="7" s="1"/>
  <c r="AE104" i="7"/>
  <c r="AD104" i="7"/>
  <c r="AG104" i="7" s="1"/>
  <c r="AE103" i="7"/>
  <c r="AD103" i="7"/>
  <c r="AG103" i="7" s="1"/>
  <c r="AE102" i="7"/>
  <c r="AF102" i="7" s="1"/>
  <c r="AD102" i="7"/>
  <c r="AG102" i="7" s="1"/>
  <c r="I9" i="7" s="1"/>
  <c r="M9" i="7" s="1"/>
  <c r="C8" i="7"/>
  <c r="E34" i="1" s="1"/>
  <c r="AE97" i="7"/>
  <c r="AD97" i="7"/>
  <c r="AG97" i="7" s="1"/>
  <c r="AE96" i="7"/>
  <c r="AD96" i="7"/>
  <c r="AG96" i="7" s="1"/>
  <c r="AE95" i="7"/>
  <c r="AD95" i="7"/>
  <c r="AG95" i="7" s="1"/>
  <c r="AE94" i="7"/>
  <c r="AD94" i="7"/>
  <c r="AG94" i="7" s="1"/>
  <c r="AE93" i="7"/>
  <c r="AD93" i="7"/>
  <c r="AG93" i="7" s="1"/>
  <c r="AE92" i="7"/>
  <c r="AD92" i="7"/>
  <c r="AG92" i="7" s="1"/>
  <c r="AE91" i="7"/>
  <c r="AD91" i="7"/>
  <c r="AG91" i="7" s="1"/>
  <c r="AE90" i="7"/>
  <c r="AD90" i="7"/>
  <c r="AG90" i="7" s="1"/>
  <c r="AE89" i="7"/>
  <c r="AD89" i="7"/>
  <c r="AG89" i="7" s="1"/>
  <c r="AE88" i="7"/>
  <c r="AD88" i="7"/>
  <c r="AG88" i="7" s="1"/>
  <c r="AE87" i="7"/>
  <c r="AF87" i="7" s="1"/>
  <c r="AD87" i="7"/>
  <c r="AG87" i="7" s="1"/>
  <c r="I8" i="7" s="1"/>
  <c r="M8" i="7" s="1"/>
  <c r="C7" i="7"/>
  <c r="E33" i="1" s="1"/>
  <c r="AE82" i="7"/>
  <c r="AD82" i="7"/>
  <c r="AG82" i="7" s="1"/>
  <c r="AE81" i="7"/>
  <c r="AD81" i="7"/>
  <c r="AG81" i="7" s="1"/>
  <c r="AE80" i="7"/>
  <c r="AD80" i="7"/>
  <c r="AG80" i="7" s="1"/>
  <c r="AE79" i="7"/>
  <c r="AD79" i="7"/>
  <c r="AG79" i="7" s="1"/>
  <c r="AE78" i="7"/>
  <c r="AD78" i="7"/>
  <c r="AG78" i="7" s="1"/>
  <c r="AE77" i="7"/>
  <c r="AD77" i="7"/>
  <c r="AG77" i="7" s="1"/>
  <c r="AE76" i="7"/>
  <c r="AD76" i="7"/>
  <c r="AG76" i="7" s="1"/>
  <c r="AE75" i="7"/>
  <c r="AD75" i="7"/>
  <c r="AG75" i="7" s="1"/>
  <c r="AE74" i="7"/>
  <c r="AD74" i="7"/>
  <c r="AG74" i="7" s="1"/>
  <c r="AE73" i="7"/>
  <c r="AD73" i="7"/>
  <c r="AG73" i="7" s="1"/>
  <c r="AE72" i="7"/>
  <c r="AD72" i="7"/>
  <c r="AG72" i="7" s="1"/>
  <c r="AE71" i="7"/>
  <c r="AD71" i="7"/>
  <c r="AG71" i="7" s="1"/>
  <c r="AE70" i="7"/>
  <c r="AD70" i="7"/>
  <c r="AG70" i="7" s="1"/>
  <c r="AE69" i="7"/>
  <c r="AD69" i="7"/>
  <c r="AG69" i="7" s="1"/>
  <c r="AE68" i="7"/>
  <c r="AD68" i="7"/>
  <c r="AG68" i="7" s="1"/>
  <c r="AE67" i="7"/>
  <c r="AD67" i="7"/>
  <c r="AG67" i="7" s="1"/>
  <c r="AE66" i="7"/>
  <c r="AF66" i="7" s="1"/>
  <c r="AD66" i="7"/>
  <c r="AG66" i="7" s="1"/>
  <c r="I7" i="7" s="1"/>
  <c r="M7" i="7" s="1"/>
  <c r="C6" i="7"/>
  <c r="T6" i="7" s="1"/>
  <c r="L32" i="1" s="1"/>
  <c r="AE61" i="7"/>
  <c r="AD61" i="7"/>
  <c r="AG61" i="7" s="1"/>
  <c r="AE60" i="7"/>
  <c r="AD60" i="7"/>
  <c r="AG60" i="7" s="1"/>
  <c r="AE59" i="7"/>
  <c r="AD59" i="7"/>
  <c r="AG59" i="7" s="1"/>
  <c r="AE58" i="7"/>
  <c r="AD58" i="7"/>
  <c r="AG58" i="7" s="1"/>
  <c r="AE57" i="7"/>
  <c r="AD57" i="7"/>
  <c r="AG57" i="7" s="1"/>
  <c r="AE56" i="7"/>
  <c r="AD56" i="7"/>
  <c r="AG56" i="7" s="1"/>
  <c r="AE55" i="7"/>
  <c r="AD55" i="7"/>
  <c r="AG55" i="7" s="1"/>
  <c r="AE54" i="7"/>
  <c r="AD54" i="7"/>
  <c r="AG54" i="7" s="1"/>
  <c r="AE53" i="7"/>
  <c r="AD53" i="7"/>
  <c r="AG53" i="7" s="1"/>
  <c r="AE52" i="7"/>
  <c r="AD52" i="7"/>
  <c r="AG52" i="7" s="1"/>
  <c r="AE51" i="7"/>
  <c r="AD51" i="7"/>
  <c r="AG51" i="7" s="1"/>
  <c r="AE50" i="7"/>
  <c r="AD50" i="7"/>
  <c r="AG50" i="7" s="1"/>
  <c r="AE49" i="7"/>
  <c r="AD49" i="7"/>
  <c r="AG49" i="7" s="1"/>
  <c r="AE48" i="7"/>
  <c r="AD48" i="7"/>
  <c r="AG48" i="7" s="1"/>
  <c r="AE47" i="7"/>
  <c r="AD47" i="7"/>
  <c r="AG47" i="7" s="1"/>
  <c r="AE46" i="7"/>
  <c r="AD46" i="7"/>
  <c r="AG46" i="7" s="1"/>
  <c r="AE45" i="7"/>
  <c r="AD45" i="7"/>
  <c r="AG45" i="7" s="1"/>
  <c r="AE44" i="7"/>
  <c r="AD44" i="7"/>
  <c r="AG44" i="7" s="1"/>
  <c r="AE43" i="7"/>
  <c r="AD43" i="7"/>
  <c r="AG43" i="7" s="1"/>
  <c r="AE42" i="7"/>
  <c r="AD42" i="7"/>
  <c r="AG42" i="7" s="1"/>
  <c r="AE41" i="7"/>
  <c r="AD41" i="7"/>
  <c r="AG41" i="7" s="1"/>
  <c r="AE40" i="7"/>
  <c r="AD40" i="7"/>
  <c r="AG40" i="7" s="1"/>
  <c r="AE39" i="7"/>
  <c r="AF39" i="7" s="1"/>
  <c r="AD39" i="7"/>
  <c r="AG39" i="7" s="1"/>
  <c r="U5" i="7"/>
  <c r="M31" i="1" s="1"/>
  <c r="V5" i="7"/>
  <c r="N31" i="1" s="1"/>
  <c r="U6" i="7"/>
  <c r="M32" i="1" s="1"/>
  <c r="V6" i="7"/>
  <c r="N32" i="1" s="1"/>
  <c r="T7" i="7"/>
  <c r="L33" i="1" s="1"/>
  <c r="U7" i="7"/>
  <c r="M33" i="1" s="1"/>
  <c r="V7" i="7"/>
  <c r="N33" i="1" s="1"/>
  <c r="T8" i="7"/>
  <c r="L34" i="1" s="1"/>
  <c r="U8" i="7"/>
  <c r="M34" i="1" s="1"/>
  <c r="V8" i="7"/>
  <c r="N34" i="1" s="1"/>
  <c r="T9" i="7"/>
  <c r="L35" i="1" s="1"/>
  <c r="U9" i="7"/>
  <c r="M35" i="1" s="1"/>
  <c r="V9" i="7"/>
  <c r="N35" i="1" s="1"/>
  <c r="T10" i="7"/>
  <c r="L36" i="1" s="1"/>
  <c r="U10" i="7"/>
  <c r="M36" i="1" s="1"/>
  <c r="T11" i="7"/>
  <c r="L37" i="1" s="1"/>
  <c r="U11" i="7"/>
  <c r="M37" i="1" s="1"/>
  <c r="V11" i="7"/>
  <c r="N37" i="1" s="1"/>
  <c r="U12" i="7"/>
  <c r="M38" i="1" s="1"/>
  <c r="V12" i="7"/>
  <c r="N38" i="1" s="1"/>
  <c r="U13" i="7"/>
  <c r="M39" i="1" s="1"/>
  <c r="V13" i="7"/>
  <c r="N39" i="1" s="1"/>
  <c r="U14" i="7"/>
  <c r="M40" i="1" s="1"/>
  <c r="V14" i="7"/>
  <c r="N40" i="1" s="1"/>
  <c r="U15" i="7"/>
  <c r="M41" i="1" s="1"/>
  <c r="V15" i="7"/>
  <c r="N41" i="1" s="1"/>
  <c r="U16" i="7"/>
  <c r="M42" i="1" s="1"/>
  <c r="V16" i="7"/>
  <c r="N42" i="1" s="1"/>
  <c r="U17" i="7"/>
  <c r="M43" i="1" s="1"/>
  <c r="V17" i="7"/>
  <c r="N43" i="1" s="1"/>
  <c r="U18" i="7"/>
  <c r="M44" i="1" s="1"/>
  <c r="V18" i="7"/>
  <c r="N44" i="1" s="1"/>
  <c r="U19" i="7"/>
  <c r="M45" i="1" s="1"/>
  <c r="V19" i="7"/>
  <c r="N45" i="1" s="1"/>
  <c r="U20" i="7"/>
  <c r="M46" i="1" s="1"/>
  <c r="V20" i="7"/>
  <c r="N46" i="1" s="1"/>
  <c r="T21" i="7"/>
  <c r="L47" i="1" s="1"/>
  <c r="U21" i="7"/>
  <c r="M47" i="1" s="1"/>
  <c r="V21" i="7"/>
  <c r="N47" i="1" s="1"/>
  <c r="U22" i="7"/>
  <c r="M48" i="1" s="1"/>
  <c r="V22" i="7"/>
  <c r="N48" i="1" s="1"/>
  <c r="T23" i="7"/>
  <c r="L49" i="1" s="1"/>
  <c r="U23" i="7"/>
  <c r="M49" i="1" s="1"/>
  <c r="V23" i="7"/>
  <c r="N49" i="1" s="1"/>
  <c r="U24" i="7"/>
  <c r="M50" i="1" s="1"/>
  <c r="V24" i="7"/>
  <c r="N50" i="1" s="1"/>
  <c r="U25" i="7"/>
  <c r="M51" i="1" s="1"/>
  <c r="V25" i="7"/>
  <c r="N51" i="1" s="1"/>
  <c r="U27" i="7"/>
  <c r="M53" i="1" s="1"/>
  <c r="V27" i="7"/>
  <c r="N53" i="1" s="1"/>
  <c r="T28" i="7"/>
  <c r="L54" i="1" s="1"/>
  <c r="U28" i="7"/>
  <c r="M54" i="1" s="1"/>
  <c r="V28" i="7"/>
  <c r="N54" i="1" s="1"/>
  <c r="U29" i="7"/>
  <c r="M55" i="1" s="1"/>
  <c r="V29" i="7"/>
  <c r="N55" i="1" s="1"/>
  <c r="T30" i="7"/>
  <c r="L56" i="1" s="1"/>
  <c r="U30" i="7"/>
  <c r="M56" i="1" s="1"/>
  <c r="V30" i="7"/>
  <c r="N56" i="1" s="1"/>
  <c r="U31" i="7"/>
  <c r="M57" i="1" s="1"/>
  <c r="V31" i="7"/>
  <c r="N57" i="1" s="1"/>
  <c r="C5" i="7"/>
  <c r="AE34" i="7"/>
  <c r="AD34" i="7"/>
  <c r="AG34" i="7" s="1"/>
  <c r="AE33" i="7"/>
  <c r="AD33" i="7"/>
  <c r="AG33" i="7" s="1"/>
  <c r="AE32" i="7"/>
  <c r="AD32" i="7"/>
  <c r="AG32" i="7" s="1"/>
  <c r="AE31" i="7"/>
  <c r="AD31" i="7"/>
  <c r="AG31" i="7" s="1"/>
  <c r="AE30" i="7"/>
  <c r="AD30" i="7"/>
  <c r="AG30" i="7" s="1"/>
  <c r="AE29" i="7"/>
  <c r="AD29" i="7"/>
  <c r="AG29" i="7" s="1"/>
  <c r="AE28" i="7"/>
  <c r="AD28" i="7"/>
  <c r="AG28" i="7" s="1"/>
  <c r="AE27" i="7"/>
  <c r="AD27" i="7"/>
  <c r="AG27" i="7" s="1"/>
  <c r="AE26" i="7"/>
  <c r="AD26" i="7"/>
  <c r="AG26" i="7" s="1"/>
  <c r="AE25" i="7"/>
  <c r="AD25" i="7"/>
  <c r="AG25" i="7" s="1"/>
  <c r="AE24" i="7"/>
  <c r="AD24" i="7"/>
  <c r="AG24" i="7" s="1"/>
  <c r="AE23" i="7"/>
  <c r="AD23" i="7"/>
  <c r="AG23" i="7" s="1"/>
  <c r="AE22" i="7"/>
  <c r="AD22" i="7"/>
  <c r="AG22" i="7" s="1"/>
  <c r="AE21" i="7"/>
  <c r="AF21" i="7" s="1"/>
  <c r="AD21" i="7"/>
  <c r="AG21" i="7" s="1"/>
  <c r="I5" i="7" s="1"/>
  <c r="M5" i="7" s="1"/>
  <c r="V4" i="7"/>
  <c r="U4" i="7"/>
  <c r="C4" i="7"/>
  <c r="AE16" i="7"/>
  <c r="AD16" i="7"/>
  <c r="AG16" i="7" s="1"/>
  <c r="AE15" i="7"/>
  <c r="AD15" i="7"/>
  <c r="AG15" i="7" s="1"/>
  <c r="AE14" i="7"/>
  <c r="AD14" i="7"/>
  <c r="AG14" i="7" s="1"/>
  <c r="AE13" i="7"/>
  <c r="AD13" i="7"/>
  <c r="AG13" i="7" s="1"/>
  <c r="AE12" i="7"/>
  <c r="AD12" i="7"/>
  <c r="AG12" i="7" s="1"/>
  <c r="AE11" i="7"/>
  <c r="AD11" i="7"/>
  <c r="AG11" i="7" s="1"/>
  <c r="AE10" i="7"/>
  <c r="AD10" i="7"/>
  <c r="AG10" i="7" s="1"/>
  <c r="AE9" i="7"/>
  <c r="AD9" i="7"/>
  <c r="AG9" i="7" s="1"/>
  <c r="AE8" i="7"/>
  <c r="AD8" i="7"/>
  <c r="AG8" i="7" s="1"/>
  <c r="AE7" i="7"/>
  <c r="AF7" i="7" s="1"/>
  <c r="AD7" i="7"/>
  <c r="AG7" i="7" s="1"/>
  <c r="I4" i="7" s="1"/>
  <c r="J11" i="7" l="1"/>
  <c r="G37" i="1" s="1"/>
  <c r="I11" i="7"/>
  <c r="M11" i="7" s="1"/>
  <c r="J22" i="7"/>
  <c r="G48" i="1" s="1"/>
  <c r="I22" i="7"/>
  <c r="M22" i="7" s="1"/>
  <c r="K28" i="7"/>
  <c r="I28" i="7"/>
  <c r="M28" i="7" s="1"/>
  <c r="K29" i="7"/>
  <c r="I29" i="7"/>
  <c r="M29" i="7" s="1"/>
  <c r="M4" i="7"/>
  <c r="T4" i="7"/>
  <c r="C37" i="7"/>
  <c r="C38" i="7"/>
  <c r="C36" i="7"/>
  <c r="C34" i="7"/>
  <c r="N30" i="1"/>
  <c r="V34" i="7"/>
  <c r="V36" i="7"/>
  <c r="V38" i="7"/>
  <c r="V35" i="7"/>
  <c r="V39" i="7" s="1"/>
  <c r="V37" i="7"/>
  <c r="I6" i="7"/>
  <c r="M6" i="7" s="1"/>
  <c r="M30" i="1"/>
  <c r="U35" i="7"/>
  <c r="U39" i="7" s="1"/>
  <c r="U37" i="7"/>
  <c r="U34" i="7"/>
  <c r="U36" i="7"/>
  <c r="U38" i="7"/>
  <c r="J15" i="7"/>
  <c r="G41" i="1" s="1"/>
  <c r="I15" i="7"/>
  <c r="M15" i="7" s="1"/>
  <c r="K17" i="7"/>
  <c r="I17" i="7"/>
  <c r="M17" i="7" s="1"/>
  <c r="K19" i="7"/>
  <c r="I19" i="7"/>
  <c r="M19" i="7" s="1"/>
  <c r="K21" i="7"/>
  <c r="I21" i="7"/>
  <c r="M21" i="7" s="1"/>
  <c r="K24" i="7"/>
  <c r="I24" i="7"/>
  <c r="M24" i="7" s="1"/>
  <c r="K27" i="7"/>
  <c r="I27" i="7"/>
  <c r="M27" i="7" s="1"/>
  <c r="K31" i="7"/>
  <c r="I31" i="7"/>
  <c r="M31" i="7" s="1"/>
  <c r="M4" i="2"/>
  <c r="S4" i="2"/>
  <c r="L4" i="2"/>
  <c r="E30" i="1"/>
  <c r="E39" i="1"/>
  <c r="T5" i="7"/>
  <c r="L31" i="1" s="1"/>
  <c r="E31" i="1"/>
  <c r="T15" i="7"/>
  <c r="L41" i="1" s="1"/>
  <c r="E41" i="1"/>
  <c r="T17" i="7"/>
  <c r="L43" i="1" s="1"/>
  <c r="E43" i="1"/>
  <c r="T19" i="7"/>
  <c r="L45" i="1" s="1"/>
  <c r="E45" i="1"/>
  <c r="T24" i="7"/>
  <c r="L50" i="1" s="1"/>
  <c r="E50" i="1"/>
  <c r="T27" i="7"/>
  <c r="L53" i="1" s="1"/>
  <c r="E53" i="1"/>
  <c r="T31" i="7"/>
  <c r="L57" i="1" s="1"/>
  <c r="E57" i="1"/>
  <c r="BB171" i="7"/>
  <c r="O32" i="7" s="1"/>
  <c r="S32" i="7" s="1"/>
  <c r="BB187" i="7"/>
  <c r="BB191" i="7"/>
  <c r="T12" i="7"/>
  <c r="L38" i="1" s="1"/>
  <c r="E38" i="1"/>
  <c r="K32" i="7"/>
  <c r="E55" i="1"/>
  <c r="E51" i="1"/>
  <c r="E48" i="1"/>
  <c r="E46" i="1"/>
  <c r="E44" i="1"/>
  <c r="E42" i="1"/>
  <c r="E40" i="1"/>
  <c r="E32" i="1"/>
  <c r="J31" i="7"/>
  <c r="G57" i="1" s="1"/>
  <c r="BB170" i="7"/>
  <c r="BB173" i="7"/>
  <c r="BB175" i="7"/>
  <c r="BB177" i="7"/>
  <c r="BB179" i="7"/>
  <c r="BB181" i="7"/>
  <c r="BB183" i="7"/>
  <c r="BB186" i="7"/>
  <c r="BB189" i="7"/>
  <c r="BB164" i="7"/>
  <c r="BB184" i="7"/>
  <c r="BB172" i="7"/>
  <c r="BB174" i="7"/>
  <c r="BB176" i="7"/>
  <c r="BB178" i="7"/>
  <c r="BB180" i="7"/>
  <c r="BB182" i="7"/>
  <c r="BB188" i="7"/>
  <c r="BB190" i="7"/>
  <c r="J32" i="7"/>
  <c r="G58" i="1" s="1"/>
  <c r="H32" i="7"/>
  <c r="F58" i="1" s="1"/>
  <c r="BB141" i="7"/>
  <c r="O30" i="7" s="1"/>
  <c r="S30" i="7" s="1"/>
  <c r="BB143" i="7"/>
  <c r="BB145" i="7"/>
  <c r="BB147" i="7"/>
  <c r="BB149" i="7"/>
  <c r="BB151" i="7"/>
  <c r="BB156" i="7"/>
  <c r="O31" i="7" s="1"/>
  <c r="S31" i="7" s="1"/>
  <c r="BB158" i="7"/>
  <c r="BB160" i="7"/>
  <c r="BB162" i="7"/>
  <c r="H31" i="7"/>
  <c r="F57" i="1" s="1"/>
  <c r="K30" i="7"/>
  <c r="H30" i="7"/>
  <c r="F56" i="1" s="1"/>
  <c r="J30" i="7"/>
  <c r="G56" i="1" s="1"/>
  <c r="J29" i="7"/>
  <c r="G55" i="1" s="1"/>
  <c r="BB133" i="7"/>
  <c r="H29" i="7"/>
  <c r="F55" i="1" s="1"/>
  <c r="BB142" i="7"/>
  <c r="BB144" i="7"/>
  <c r="BB146" i="7"/>
  <c r="BB148" i="7"/>
  <c r="BB150" i="7"/>
  <c r="J28" i="7"/>
  <c r="G54" i="1" s="1"/>
  <c r="BB117" i="7"/>
  <c r="BB119" i="7"/>
  <c r="BB121" i="7"/>
  <c r="BB123" i="7"/>
  <c r="BB125" i="7"/>
  <c r="BB127" i="7"/>
  <c r="BB129" i="7"/>
  <c r="BB131" i="7"/>
  <c r="BB135" i="7"/>
  <c r="BB116" i="7"/>
  <c r="O29" i="7" s="1"/>
  <c r="S29" i="7" s="1"/>
  <c r="BB118" i="7"/>
  <c r="BB120" i="7"/>
  <c r="BB122" i="7"/>
  <c r="BB124" i="7"/>
  <c r="BB126" i="7"/>
  <c r="BB128" i="7"/>
  <c r="BB130" i="7"/>
  <c r="BB132" i="7"/>
  <c r="BB134" i="7"/>
  <c r="J27" i="7"/>
  <c r="G53" i="1" s="1"/>
  <c r="BB88" i="7"/>
  <c r="O28" i="7" s="1"/>
  <c r="S28" i="7" s="1"/>
  <c r="BB89" i="7"/>
  <c r="BB90" i="7"/>
  <c r="BB91" i="7"/>
  <c r="BB92" i="7"/>
  <c r="BB93" i="7"/>
  <c r="BB94" i="7"/>
  <c r="BB95" i="7"/>
  <c r="BB96" i="7"/>
  <c r="BB97" i="7"/>
  <c r="BB98" i="7"/>
  <c r="BB99" i="7"/>
  <c r="BB100" i="7"/>
  <c r="BB101" i="7"/>
  <c r="BB102" i="7"/>
  <c r="BB103" i="7"/>
  <c r="BB104" i="7"/>
  <c r="BB105" i="7"/>
  <c r="BB106" i="7"/>
  <c r="BB107" i="7"/>
  <c r="BB108" i="7"/>
  <c r="BB109" i="7"/>
  <c r="BB110" i="7"/>
  <c r="H27" i="7"/>
  <c r="F53" i="1" s="1"/>
  <c r="H28" i="7"/>
  <c r="F54" i="1" s="1"/>
  <c r="BB75" i="7"/>
  <c r="BB76" i="7"/>
  <c r="BB77" i="7"/>
  <c r="BB78" i="7"/>
  <c r="BB79" i="7"/>
  <c r="BB80" i="7"/>
  <c r="BB81" i="7"/>
  <c r="BB82" i="7"/>
  <c r="BB72" i="7"/>
  <c r="O27" i="7" s="1"/>
  <c r="S27" i="7" s="1"/>
  <c r="K25" i="7"/>
  <c r="BB53" i="7"/>
  <c r="O25" i="7" s="1"/>
  <c r="S25" i="7" s="1"/>
  <c r="BB55" i="7"/>
  <c r="BB57" i="7"/>
  <c r="BB59" i="7"/>
  <c r="BB61" i="7"/>
  <c r="BB63" i="7"/>
  <c r="BB65" i="7"/>
  <c r="BB67" i="7"/>
  <c r="BB54" i="7"/>
  <c r="BB56" i="7"/>
  <c r="BB58" i="7"/>
  <c r="BB60" i="7"/>
  <c r="BB62" i="7"/>
  <c r="BB64" i="7"/>
  <c r="BB66" i="7"/>
  <c r="J25" i="7"/>
  <c r="G51" i="1" s="1"/>
  <c r="H25" i="7"/>
  <c r="F51" i="1" s="1"/>
  <c r="J24" i="7"/>
  <c r="G50" i="1" s="1"/>
  <c r="BB25" i="7"/>
  <c r="O24" i="7" s="1"/>
  <c r="S24" i="7" s="1"/>
  <c r="BB26" i="7"/>
  <c r="BB27" i="7"/>
  <c r="BB28" i="7"/>
  <c r="BB29" i="7"/>
  <c r="BB30" i="7"/>
  <c r="BB31" i="7"/>
  <c r="BB32" i="7"/>
  <c r="BB33" i="7"/>
  <c r="BB34" i="7"/>
  <c r="BB35" i="7"/>
  <c r="BB36" i="7"/>
  <c r="BB37" i="7"/>
  <c r="BB38" i="7"/>
  <c r="BB39" i="7"/>
  <c r="BB40" i="7"/>
  <c r="BB41" i="7"/>
  <c r="BB42" i="7"/>
  <c r="BB43" i="7"/>
  <c r="BB44" i="7"/>
  <c r="BB45" i="7"/>
  <c r="BB46" i="7"/>
  <c r="BB47" i="7"/>
  <c r="H24" i="7"/>
  <c r="F50" i="1" s="1"/>
  <c r="AQ187" i="7"/>
  <c r="AQ189" i="7"/>
  <c r="AQ191" i="7"/>
  <c r="AQ193" i="7"/>
  <c r="AQ195" i="7"/>
  <c r="AQ197" i="7"/>
  <c r="AQ199" i="7"/>
  <c r="AQ201" i="7"/>
  <c r="J21" i="7"/>
  <c r="G47" i="1" s="1"/>
  <c r="AQ208" i="7"/>
  <c r="O22" i="7" s="1"/>
  <c r="S22" i="7" s="1"/>
  <c r="AQ209" i="7"/>
  <c r="AQ210" i="7"/>
  <c r="AQ211" i="7"/>
  <c r="AQ212" i="7"/>
  <c r="AQ213" i="7"/>
  <c r="AQ214" i="7"/>
  <c r="AQ215" i="7"/>
  <c r="AQ216" i="7"/>
  <c r="AQ217" i="7"/>
  <c r="AQ218" i="7"/>
  <c r="AQ219" i="7"/>
  <c r="AQ220" i="7"/>
  <c r="H22" i="7"/>
  <c r="F48" i="1" s="1"/>
  <c r="K22" i="7"/>
  <c r="H21" i="7"/>
  <c r="F47" i="1" s="1"/>
  <c r="AQ160" i="7"/>
  <c r="AQ162" i="7"/>
  <c r="AQ164" i="7"/>
  <c r="AQ166" i="7"/>
  <c r="AQ168" i="7"/>
  <c r="AQ170" i="7"/>
  <c r="AQ172" i="7"/>
  <c r="AQ174" i="7"/>
  <c r="AQ176" i="7"/>
  <c r="AQ178" i="7"/>
  <c r="AQ180" i="7"/>
  <c r="AQ186" i="7"/>
  <c r="O21" i="7" s="1"/>
  <c r="S21" i="7" s="1"/>
  <c r="AQ188" i="7"/>
  <c r="AQ190" i="7"/>
  <c r="AQ192" i="7"/>
  <c r="AQ194" i="7"/>
  <c r="AQ196" i="7"/>
  <c r="AQ198" i="7"/>
  <c r="AQ200" i="7"/>
  <c r="AQ202" i="7"/>
  <c r="K20" i="7"/>
  <c r="H20" i="7"/>
  <c r="F46" i="1" s="1"/>
  <c r="J20" i="7"/>
  <c r="G46" i="1" s="1"/>
  <c r="AQ138" i="7"/>
  <c r="AQ140" i="7"/>
  <c r="AQ142" i="7"/>
  <c r="AQ144" i="7"/>
  <c r="AQ146" i="7"/>
  <c r="AQ148" i="7"/>
  <c r="AQ150" i="7"/>
  <c r="AQ152" i="7"/>
  <c r="AQ154" i="7"/>
  <c r="J19" i="7"/>
  <c r="G45" i="1" s="1"/>
  <c r="AQ161" i="7"/>
  <c r="O20" i="7" s="1"/>
  <c r="S20" i="7" s="1"/>
  <c r="AQ163" i="7"/>
  <c r="AQ165" i="7"/>
  <c r="AQ167" i="7"/>
  <c r="AQ169" i="7"/>
  <c r="AQ171" i="7"/>
  <c r="AQ173" i="7"/>
  <c r="AQ175" i="7"/>
  <c r="AQ177" i="7"/>
  <c r="AQ179" i="7"/>
  <c r="AQ137" i="7"/>
  <c r="O19" i="7" s="1"/>
  <c r="S19" i="7" s="1"/>
  <c r="AQ139" i="7"/>
  <c r="AQ141" i="7"/>
  <c r="AQ143" i="7"/>
  <c r="AQ145" i="7"/>
  <c r="AQ147" i="7"/>
  <c r="AQ149" i="7"/>
  <c r="AQ151" i="7"/>
  <c r="AQ153" i="7"/>
  <c r="K18" i="7"/>
  <c r="AQ111" i="7"/>
  <c r="O18" i="7" s="1"/>
  <c r="S18" i="7" s="1"/>
  <c r="AQ113" i="7"/>
  <c r="AQ115" i="7"/>
  <c r="AQ117" i="7"/>
  <c r="AQ119" i="7"/>
  <c r="AQ121" i="7"/>
  <c r="AQ123" i="7"/>
  <c r="AQ125" i="7"/>
  <c r="AQ127" i="7"/>
  <c r="AQ129" i="7"/>
  <c r="AQ131" i="7"/>
  <c r="H19" i="7"/>
  <c r="F45" i="1" s="1"/>
  <c r="K16" i="7"/>
  <c r="AQ83" i="7"/>
  <c r="AQ84" i="7"/>
  <c r="AQ85" i="7"/>
  <c r="AQ86" i="7"/>
  <c r="AQ87" i="7"/>
  <c r="AQ88" i="7"/>
  <c r="AQ89" i="7"/>
  <c r="AQ90" i="7"/>
  <c r="AQ91" i="7"/>
  <c r="AQ92" i="7"/>
  <c r="AQ93" i="7"/>
  <c r="AQ94" i="7"/>
  <c r="AQ95" i="7"/>
  <c r="AQ96" i="7"/>
  <c r="AQ97" i="7"/>
  <c r="AQ98" i="7"/>
  <c r="AQ99" i="7"/>
  <c r="AQ100" i="7"/>
  <c r="AQ101" i="7"/>
  <c r="AQ102" i="7"/>
  <c r="AQ103" i="7"/>
  <c r="AQ104" i="7"/>
  <c r="AQ105" i="7"/>
  <c r="AQ112" i="7"/>
  <c r="AQ114" i="7"/>
  <c r="AQ116" i="7"/>
  <c r="AQ118" i="7"/>
  <c r="AQ120" i="7"/>
  <c r="AQ122" i="7"/>
  <c r="AQ124" i="7"/>
  <c r="AQ126" i="7"/>
  <c r="AQ128" i="7"/>
  <c r="AQ130" i="7"/>
  <c r="J18" i="7"/>
  <c r="G44" i="1" s="1"/>
  <c r="J17" i="7"/>
  <c r="G43" i="1" s="1"/>
  <c r="H18" i="7"/>
  <c r="F44" i="1" s="1"/>
  <c r="J16" i="7"/>
  <c r="G42" i="1" s="1"/>
  <c r="AQ82" i="7"/>
  <c r="O17" i="7" s="1"/>
  <c r="S17" i="7" s="1"/>
  <c r="AQ56" i="7"/>
  <c r="AQ58" i="7"/>
  <c r="AQ60" i="7"/>
  <c r="AQ62" i="7"/>
  <c r="AQ64" i="7"/>
  <c r="AQ66" i="7"/>
  <c r="AQ68" i="7"/>
  <c r="AQ70" i="7"/>
  <c r="AQ72" i="7"/>
  <c r="AQ74" i="7"/>
  <c r="AQ76" i="7"/>
  <c r="H17" i="7"/>
  <c r="F43" i="1" s="1"/>
  <c r="K15" i="7"/>
  <c r="AQ55" i="7"/>
  <c r="O16" i="7" s="1"/>
  <c r="S16" i="7" s="1"/>
  <c r="AQ57" i="7"/>
  <c r="AQ59" i="7"/>
  <c r="AQ61" i="7"/>
  <c r="AQ63" i="7"/>
  <c r="AQ65" i="7"/>
  <c r="AQ67" i="7"/>
  <c r="AQ69" i="7"/>
  <c r="AQ71" i="7"/>
  <c r="AQ73" i="7"/>
  <c r="AQ75" i="7"/>
  <c r="AQ30" i="7"/>
  <c r="AQ32" i="7"/>
  <c r="AQ34" i="7"/>
  <c r="AQ36" i="7"/>
  <c r="AQ38" i="7"/>
  <c r="AQ40" i="7"/>
  <c r="AQ42" i="7"/>
  <c r="AQ44" i="7"/>
  <c r="AQ46" i="7"/>
  <c r="AQ48" i="7"/>
  <c r="H16" i="7"/>
  <c r="F42" i="1" s="1"/>
  <c r="AF181" i="7"/>
  <c r="AF183" i="7"/>
  <c r="AF185" i="7"/>
  <c r="AF187" i="7"/>
  <c r="AF189" i="7"/>
  <c r="AF191" i="7"/>
  <c r="AF193" i="7"/>
  <c r="AF195" i="7"/>
  <c r="AQ29" i="7"/>
  <c r="O15" i="7" s="1"/>
  <c r="S15" i="7" s="1"/>
  <c r="AQ31" i="7"/>
  <c r="AQ33" i="7"/>
  <c r="AQ35" i="7"/>
  <c r="AQ37" i="7"/>
  <c r="AQ39" i="7"/>
  <c r="AQ41" i="7"/>
  <c r="AQ43" i="7"/>
  <c r="AQ45" i="7"/>
  <c r="AQ47" i="7"/>
  <c r="AQ49" i="7"/>
  <c r="H15" i="7"/>
  <c r="F41" i="1" s="1"/>
  <c r="K13" i="7"/>
  <c r="H13" i="7"/>
  <c r="F39" i="1" s="1"/>
  <c r="J13" i="7"/>
  <c r="G39" i="1" s="1"/>
  <c r="AF164" i="7"/>
  <c r="O12" i="7" s="1"/>
  <c r="S12" i="7" s="1"/>
  <c r="AF166" i="7"/>
  <c r="AF168" i="7"/>
  <c r="AF170" i="7"/>
  <c r="AF172" i="7"/>
  <c r="AF174" i="7"/>
  <c r="AF180" i="7"/>
  <c r="O13" i="7" s="1"/>
  <c r="S13" i="7" s="1"/>
  <c r="AF182" i="7"/>
  <c r="AF184" i="7"/>
  <c r="AF186" i="7"/>
  <c r="AF188" i="7"/>
  <c r="AF190" i="7"/>
  <c r="AF192" i="7"/>
  <c r="AF194" i="7"/>
  <c r="K12" i="7"/>
  <c r="H12" i="7"/>
  <c r="F38" i="1" s="1"/>
  <c r="J12" i="7"/>
  <c r="G38" i="1" s="1"/>
  <c r="AF165" i="7"/>
  <c r="AF167" i="7"/>
  <c r="AF169" i="7"/>
  <c r="AF171" i="7"/>
  <c r="AF173" i="7"/>
  <c r="AF129" i="7"/>
  <c r="O10" i="7" s="1"/>
  <c r="S10" i="7" s="1"/>
  <c r="AF131" i="7"/>
  <c r="P10" i="7" s="1"/>
  <c r="AF133" i="7"/>
  <c r="AF135" i="7"/>
  <c r="AF137" i="7"/>
  <c r="AF139" i="7"/>
  <c r="AF146" i="7"/>
  <c r="AF147" i="7"/>
  <c r="O11" i="7" s="1"/>
  <c r="S11" i="7" s="1"/>
  <c r="AF148" i="7"/>
  <c r="AF149" i="7"/>
  <c r="AF150" i="7"/>
  <c r="AF151" i="7"/>
  <c r="AF152" i="7"/>
  <c r="AF153" i="7"/>
  <c r="AF154" i="7"/>
  <c r="AF155" i="7"/>
  <c r="AF156" i="7"/>
  <c r="AF157" i="7"/>
  <c r="AF158" i="7"/>
  <c r="H11" i="7"/>
  <c r="F37" i="1" s="1"/>
  <c r="K11" i="7"/>
  <c r="K10" i="7"/>
  <c r="H10" i="7"/>
  <c r="F36" i="1" s="1"/>
  <c r="J10" i="7"/>
  <c r="G36" i="1" s="1"/>
  <c r="AF104" i="7"/>
  <c r="AF106" i="7"/>
  <c r="AF108" i="7"/>
  <c r="AF110" i="7"/>
  <c r="AF112" i="7"/>
  <c r="AF114" i="7"/>
  <c r="AF116" i="7"/>
  <c r="AF118" i="7"/>
  <c r="AF120" i="7"/>
  <c r="AF122" i="7"/>
  <c r="AF130" i="7"/>
  <c r="AF132" i="7"/>
  <c r="AF134" i="7"/>
  <c r="AF136" i="7"/>
  <c r="AF138" i="7"/>
  <c r="AF140" i="7"/>
  <c r="K5" i="7"/>
  <c r="J9" i="7"/>
  <c r="G35" i="1" s="1"/>
  <c r="K9" i="7"/>
  <c r="H9" i="7"/>
  <c r="F35" i="1" s="1"/>
  <c r="AF88" i="7"/>
  <c r="O8" i="7" s="1"/>
  <c r="S8" i="7" s="1"/>
  <c r="AF90" i="7"/>
  <c r="AF92" i="7"/>
  <c r="AF94" i="7"/>
  <c r="AF96" i="7"/>
  <c r="AF103" i="7"/>
  <c r="O9" i="7" s="1"/>
  <c r="S9" i="7" s="1"/>
  <c r="AF105" i="7"/>
  <c r="AF107" i="7"/>
  <c r="AF109" i="7"/>
  <c r="AF111" i="7"/>
  <c r="AF113" i="7"/>
  <c r="AF115" i="7"/>
  <c r="AF117" i="7"/>
  <c r="AF119" i="7"/>
  <c r="AF121" i="7"/>
  <c r="AF123" i="7"/>
  <c r="J8" i="7"/>
  <c r="G34" i="1" s="1"/>
  <c r="K8" i="7"/>
  <c r="H8" i="7"/>
  <c r="F34" i="1" s="1"/>
  <c r="AF67" i="7"/>
  <c r="O7" i="7" s="1"/>
  <c r="S7" i="7" s="1"/>
  <c r="AF69" i="7"/>
  <c r="AF71" i="7"/>
  <c r="AF73" i="7"/>
  <c r="AF75" i="7"/>
  <c r="AF77" i="7"/>
  <c r="AF79" i="7"/>
  <c r="AF81" i="7"/>
  <c r="AF89" i="7"/>
  <c r="AF91" i="7"/>
  <c r="AF93" i="7"/>
  <c r="AF95" i="7"/>
  <c r="AF97" i="7"/>
  <c r="J7" i="7"/>
  <c r="G33" i="1" s="1"/>
  <c r="K7" i="7"/>
  <c r="H7" i="7"/>
  <c r="F33" i="1" s="1"/>
  <c r="AF41" i="7"/>
  <c r="AF43" i="7"/>
  <c r="AF45" i="7"/>
  <c r="AF47" i="7"/>
  <c r="AF49" i="7"/>
  <c r="AF51" i="7"/>
  <c r="AF53" i="7"/>
  <c r="AF55" i="7"/>
  <c r="AF57" i="7"/>
  <c r="AF59" i="7"/>
  <c r="AF61" i="7"/>
  <c r="AF82" i="7"/>
  <c r="K4" i="7"/>
  <c r="AF8" i="7"/>
  <c r="O4" i="7" s="1"/>
  <c r="AF68" i="7"/>
  <c r="AF70" i="7"/>
  <c r="AF72" i="7"/>
  <c r="AF74" i="7"/>
  <c r="AF76" i="7"/>
  <c r="AF78" i="7"/>
  <c r="AF80" i="7"/>
  <c r="J6" i="7"/>
  <c r="G32" i="1" s="1"/>
  <c r="K6" i="7"/>
  <c r="H6" i="7"/>
  <c r="F32" i="1" s="1"/>
  <c r="AF40" i="7"/>
  <c r="O6" i="7" s="1"/>
  <c r="S6" i="7" s="1"/>
  <c r="AF42" i="7"/>
  <c r="AF44" i="7"/>
  <c r="AF46" i="7"/>
  <c r="AF48" i="7"/>
  <c r="AF50" i="7"/>
  <c r="AF52" i="7"/>
  <c r="AF54" i="7"/>
  <c r="AF56" i="7"/>
  <c r="AF58" i="7"/>
  <c r="AF60" i="7"/>
  <c r="AF10" i="7"/>
  <c r="AF12" i="7"/>
  <c r="AF14" i="7"/>
  <c r="AF16" i="7"/>
  <c r="J5" i="7"/>
  <c r="G31" i="1" s="1"/>
  <c r="AF22" i="7"/>
  <c r="O5" i="7" s="1"/>
  <c r="S5" i="7" s="1"/>
  <c r="AF23" i="7"/>
  <c r="AF24" i="7"/>
  <c r="AF25" i="7"/>
  <c r="AF26" i="7"/>
  <c r="AF27" i="7"/>
  <c r="AF28" i="7"/>
  <c r="AF29" i="7"/>
  <c r="AF30" i="7"/>
  <c r="AF31" i="7"/>
  <c r="AF32" i="7"/>
  <c r="AF33" i="7"/>
  <c r="AF34" i="7"/>
  <c r="H5" i="7"/>
  <c r="F31" i="1" s="1"/>
  <c r="AF9" i="7"/>
  <c r="AF11" i="7"/>
  <c r="AF13" i="7"/>
  <c r="AF15" i="7"/>
  <c r="J4" i="7"/>
  <c r="H4" i="7"/>
  <c r="E21" i="1"/>
  <c r="M21" i="1"/>
  <c r="N21" i="1"/>
  <c r="M16" i="1"/>
  <c r="N16" i="1"/>
  <c r="C15" i="6"/>
  <c r="E70" i="1" s="1"/>
  <c r="AP125" i="6"/>
  <c r="AP126" i="6"/>
  <c r="AP127" i="6"/>
  <c r="AP128" i="6"/>
  <c r="AP129" i="6"/>
  <c r="AP130" i="6"/>
  <c r="AP131" i="6"/>
  <c r="AP132" i="6"/>
  <c r="AP133" i="6"/>
  <c r="AP134" i="6"/>
  <c r="AP135" i="6"/>
  <c r="AP136" i="6"/>
  <c r="AP137" i="6"/>
  <c r="AP138" i="6"/>
  <c r="AP139" i="6"/>
  <c r="AP140" i="6"/>
  <c r="AP141" i="6"/>
  <c r="AP142" i="6"/>
  <c r="AP143" i="6"/>
  <c r="AP144" i="6"/>
  <c r="AP145" i="6"/>
  <c r="AP146" i="6"/>
  <c r="AP147" i="6"/>
  <c r="AP148" i="6"/>
  <c r="AP149" i="6"/>
  <c r="AP150" i="6"/>
  <c r="AP151" i="6"/>
  <c r="AP124" i="6"/>
  <c r="AQ124" i="6" s="1"/>
  <c r="AO151" i="6"/>
  <c r="AR151" i="6" s="1"/>
  <c r="AO150" i="6"/>
  <c r="AR150" i="6" s="1"/>
  <c r="AO149" i="6"/>
  <c r="AR149" i="6" s="1"/>
  <c r="AO148" i="6"/>
  <c r="AR148" i="6" s="1"/>
  <c r="AO147" i="6"/>
  <c r="AR147" i="6" s="1"/>
  <c r="AO146" i="6"/>
  <c r="AR146" i="6" s="1"/>
  <c r="AO145" i="6"/>
  <c r="AR145" i="6" s="1"/>
  <c r="AO144" i="6"/>
  <c r="AR144" i="6" s="1"/>
  <c r="AO143" i="6"/>
  <c r="AR143" i="6" s="1"/>
  <c r="AO142" i="6"/>
  <c r="AR142" i="6" s="1"/>
  <c r="AO141" i="6"/>
  <c r="AR141" i="6" s="1"/>
  <c r="AO140" i="6"/>
  <c r="AR140" i="6" s="1"/>
  <c r="AO139" i="6"/>
  <c r="AR139" i="6" s="1"/>
  <c r="AO138" i="6"/>
  <c r="AR138" i="6" s="1"/>
  <c r="AO137" i="6"/>
  <c r="AR137" i="6" s="1"/>
  <c r="AO136" i="6"/>
  <c r="AR136" i="6" s="1"/>
  <c r="AO135" i="6"/>
  <c r="AR135" i="6" s="1"/>
  <c r="AO134" i="6"/>
  <c r="AR134" i="6" s="1"/>
  <c r="AO133" i="6"/>
  <c r="AR133" i="6" s="1"/>
  <c r="AO132" i="6"/>
  <c r="AR132" i="6" s="1"/>
  <c r="AO131" i="6"/>
  <c r="AR131" i="6" s="1"/>
  <c r="AO130" i="6"/>
  <c r="AR130" i="6" s="1"/>
  <c r="AO129" i="6"/>
  <c r="AR129" i="6" s="1"/>
  <c r="AO128" i="6"/>
  <c r="AR128" i="6" s="1"/>
  <c r="AO127" i="6"/>
  <c r="AR127" i="6" s="1"/>
  <c r="AO126" i="6"/>
  <c r="AR126" i="6" s="1"/>
  <c r="AO125" i="6"/>
  <c r="AR125" i="6" s="1"/>
  <c r="AO124" i="6"/>
  <c r="AR124" i="6" s="1"/>
  <c r="C14" i="6"/>
  <c r="E69" i="1" s="1"/>
  <c r="AP119" i="6"/>
  <c r="AO119" i="6"/>
  <c r="AR119" i="6" s="1"/>
  <c r="AP118" i="6"/>
  <c r="AO118" i="6"/>
  <c r="AR118" i="6" s="1"/>
  <c r="AP117" i="6"/>
  <c r="AO117" i="6"/>
  <c r="AR117" i="6" s="1"/>
  <c r="AP116" i="6"/>
  <c r="AO116" i="6"/>
  <c r="AR116" i="6" s="1"/>
  <c r="AP115" i="6"/>
  <c r="AO115" i="6"/>
  <c r="AR115" i="6" s="1"/>
  <c r="AP114" i="6"/>
  <c r="AO114" i="6"/>
  <c r="AR114" i="6" s="1"/>
  <c r="AP113" i="6"/>
  <c r="AO113" i="6"/>
  <c r="AR113" i="6" s="1"/>
  <c r="AP112" i="6"/>
  <c r="AO112" i="6"/>
  <c r="AR112" i="6" s="1"/>
  <c r="AP111" i="6"/>
  <c r="AO111" i="6"/>
  <c r="AR111" i="6" s="1"/>
  <c r="AP110" i="6"/>
  <c r="AO110" i="6"/>
  <c r="AR110" i="6" s="1"/>
  <c r="AP109" i="6"/>
  <c r="AO109" i="6"/>
  <c r="AR109" i="6" s="1"/>
  <c r="AP108" i="6"/>
  <c r="AO108" i="6"/>
  <c r="AR108" i="6" s="1"/>
  <c r="AP107" i="6"/>
  <c r="AO107" i="6"/>
  <c r="AR107" i="6" s="1"/>
  <c r="AP106" i="6"/>
  <c r="AO106" i="6"/>
  <c r="AR106" i="6" s="1"/>
  <c r="AP105" i="6"/>
  <c r="AQ105" i="6" s="1"/>
  <c r="AO105" i="6"/>
  <c r="AR105" i="6" s="1"/>
  <c r="I14" i="6" s="1"/>
  <c r="M14" i="6" s="1"/>
  <c r="C13" i="6"/>
  <c r="E68" i="1" s="1"/>
  <c r="AP100" i="6"/>
  <c r="AO100" i="6"/>
  <c r="AR100" i="6" s="1"/>
  <c r="AP99" i="6"/>
  <c r="AO99" i="6"/>
  <c r="AR99" i="6" s="1"/>
  <c r="AP98" i="6"/>
  <c r="AO98" i="6"/>
  <c r="AR98" i="6" s="1"/>
  <c r="AP97" i="6"/>
  <c r="AO97" i="6"/>
  <c r="AR97" i="6" s="1"/>
  <c r="AP96" i="6"/>
  <c r="AO96" i="6"/>
  <c r="AR96" i="6" s="1"/>
  <c r="AP95" i="6"/>
  <c r="AO95" i="6"/>
  <c r="AR95" i="6" s="1"/>
  <c r="AP94" i="6"/>
  <c r="AO94" i="6"/>
  <c r="AR94" i="6" s="1"/>
  <c r="AP93" i="6"/>
  <c r="AO93" i="6"/>
  <c r="AR93" i="6" s="1"/>
  <c r="AP92" i="6"/>
  <c r="AO92" i="6"/>
  <c r="AR92" i="6" s="1"/>
  <c r="AP91" i="6"/>
  <c r="AO91" i="6"/>
  <c r="AR91" i="6" s="1"/>
  <c r="AP90" i="6"/>
  <c r="AO90" i="6"/>
  <c r="AR90" i="6" s="1"/>
  <c r="AP89" i="6"/>
  <c r="AO89" i="6"/>
  <c r="AR89" i="6" s="1"/>
  <c r="AP88" i="6"/>
  <c r="AO88" i="6"/>
  <c r="AR88" i="6" s="1"/>
  <c r="AP87" i="6"/>
  <c r="AO87" i="6"/>
  <c r="AR87" i="6" s="1"/>
  <c r="AP86" i="6"/>
  <c r="AO86" i="6"/>
  <c r="AR86" i="6" s="1"/>
  <c r="AP85" i="6"/>
  <c r="AO85" i="6"/>
  <c r="AR85" i="6" s="1"/>
  <c r="AP84" i="6"/>
  <c r="AO84" i="6"/>
  <c r="AR84" i="6" s="1"/>
  <c r="AP83" i="6"/>
  <c r="AO83" i="6"/>
  <c r="AR83" i="6" s="1"/>
  <c r="AP82" i="6"/>
  <c r="AO82" i="6"/>
  <c r="AR82" i="6" s="1"/>
  <c r="AP81" i="6"/>
  <c r="AO81" i="6"/>
  <c r="AR81" i="6" s="1"/>
  <c r="AP80" i="6"/>
  <c r="AO80" i="6"/>
  <c r="AR80" i="6" s="1"/>
  <c r="AP79" i="6"/>
  <c r="AO79" i="6"/>
  <c r="AR79" i="6" s="1"/>
  <c r="AP78" i="6"/>
  <c r="AO78" i="6"/>
  <c r="AR78" i="6" s="1"/>
  <c r="AP77" i="6"/>
  <c r="AQ77" i="6" s="1"/>
  <c r="AO77" i="6"/>
  <c r="AR77" i="6" s="1"/>
  <c r="I13" i="6" s="1"/>
  <c r="M13" i="6" s="1"/>
  <c r="C12" i="6"/>
  <c r="E67" i="1" s="1"/>
  <c r="AP72" i="6"/>
  <c r="AO72" i="6"/>
  <c r="AR72" i="6" s="1"/>
  <c r="AP71" i="6"/>
  <c r="AO71" i="6"/>
  <c r="AR71" i="6" s="1"/>
  <c r="AP70" i="6"/>
  <c r="AO70" i="6"/>
  <c r="AR70" i="6" s="1"/>
  <c r="AP69" i="6"/>
  <c r="AO69" i="6"/>
  <c r="AR69" i="6" s="1"/>
  <c r="AP68" i="6"/>
  <c r="AO68" i="6"/>
  <c r="AR68" i="6" s="1"/>
  <c r="AP67" i="6"/>
  <c r="AO67" i="6"/>
  <c r="AR67" i="6" s="1"/>
  <c r="AP66" i="6"/>
  <c r="AO66" i="6"/>
  <c r="AR66" i="6" s="1"/>
  <c r="AP65" i="6"/>
  <c r="AO65" i="6"/>
  <c r="AR65" i="6" s="1"/>
  <c r="AP64" i="6"/>
  <c r="AO64" i="6"/>
  <c r="AR64" i="6" s="1"/>
  <c r="AP63" i="6"/>
  <c r="AO63" i="6"/>
  <c r="AR63" i="6" s="1"/>
  <c r="AP62" i="6"/>
  <c r="AO62" i="6"/>
  <c r="AR62" i="6" s="1"/>
  <c r="AP61" i="6"/>
  <c r="AO61" i="6"/>
  <c r="AR61" i="6" s="1"/>
  <c r="AP60" i="6"/>
  <c r="AO60" i="6"/>
  <c r="AR60" i="6" s="1"/>
  <c r="AP59" i="6"/>
  <c r="AO59" i="6"/>
  <c r="AR59" i="6" s="1"/>
  <c r="AP58" i="6"/>
  <c r="AQ58" i="6" s="1"/>
  <c r="AO58" i="6"/>
  <c r="AR58" i="6" s="1"/>
  <c r="I12" i="6" s="1"/>
  <c r="M12" i="6" s="1"/>
  <c r="C11" i="6"/>
  <c r="E66" i="1" s="1"/>
  <c r="AP53" i="6"/>
  <c r="AO53" i="6"/>
  <c r="AR53" i="6" s="1"/>
  <c r="AP52" i="6"/>
  <c r="AO52" i="6"/>
  <c r="AR52" i="6" s="1"/>
  <c r="AP51" i="6"/>
  <c r="AO51" i="6"/>
  <c r="AR51" i="6" s="1"/>
  <c r="AP50" i="6"/>
  <c r="AO50" i="6"/>
  <c r="AR50" i="6" s="1"/>
  <c r="AP49" i="6"/>
  <c r="AO49" i="6"/>
  <c r="AR49" i="6" s="1"/>
  <c r="AP48" i="6"/>
  <c r="AO48" i="6"/>
  <c r="AR48" i="6" s="1"/>
  <c r="AP47" i="6"/>
  <c r="AO47" i="6"/>
  <c r="AR47" i="6" s="1"/>
  <c r="AP46" i="6"/>
  <c r="AO46" i="6"/>
  <c r="AR46" i="6" s="1"/>
  <c r="AP45" i="6"/>
  <c r="AO45" i="6"/>
  <c r="AR45" i="6" s="1"/>
  <c r="AP44" i="6"/>
  <c r="AO44" i="6"/>
  <c r="AR44" i="6" s="1"/>
  <c r="AP43" i="6"/>
  <c r="AO43" i="6"/>
  <c r="AR43" i="6" s="1"/>
  <c r="AP42" i="6"/>
  <c r="AO42" i="6"/>
  <c r="AR42" i="6" s="1"/>
  <c r="AP41" i="6"/>
  <c r="AO41" i="6"/>
  <c r="AR41" i="6" s="1"/>
  <c r="AP40" i="6"/>
  <c r="AO40" i="6"/>
  <c r="AR40" i="6" s="1"/>
  <c r="AP39" i="6"/>
  <c r="AO39" i="6"/>
  <c r="AR39" i="6" s="1"/>
  <c r="AP38" i="6"/>
  <c r="AO38" i="6"/>
  <c r="AR38" i="6" s="1"/>
  <c r="AP37" i="6"/>
  <c r="AO37" i="6"/>
  <c r="AR37" i="6" s="1"/>
  <c r="AP36" i="6"/>
  <c r="AO36" i="6"/>
  <c r="AR36" i="6" s="1"/>
  <c r="AP35" i="6"/>
  <c r="AQ35" i="6" s="1"/>
  <c r="AO35" i="6"/>
  <c r="AR35" i="6" s="1"/>
  <c r="I11" i="6" s="1"/>
  <c r="M11" i="6" s="1"/>
  <c r="AO5" i="6"/>
  <c r="AR5" i="6" s="1"/>
  <c r="AP5" i="6"/>
  <c r="AQ5" i="6" s="1"/>
  <c r="AO6" i="6"/>
  <c r="AR6" i="6" s="1"/>
  <c r="AP6" i="6"/>
  <c r="AO7" i="6"/>
  <c r="AR7" i="6" s="1"/>
  <c r="AP7" i="6"/>
  <c r="AO8" i="6"/>
  <c r="AR8" i="6" s="1"/>
  <c r="AP8" i="6"/>
  <c r="AO9" i="6"/>
  <c r="AR9" i="6" s="1"/>
  <c r="AP9" i="6"/>
  <c r="AQ9" i="6" s="1"/>
  <c r="AO10" i="6"/>
  <c r="AR10" i="6" s="1"/>
  <c r="AP10" i="6"/>
  <c r="AO11" i="6"/>
  <c r="AR11" i="6" s="1"/>
  <c r="AP11" i="6"/>
  <c r="AO12" i="6"/>
  <c r="AR12" i="6" s="1"/>
  <c r="AP12" i="6"/>
  <c r="AO13" i="6"/>
  <c r="AR13" i="6" s="1"/>
  <c r="AP13" i="6"/>
  <c r="AO14" i="6"/>
  <c r="AR14" i="6" s="1"/>
  <c r="AP14" i="6"/>
  <c r="AO15" i="6"/>
  <c r="AR15" i="6" s="1"/>
  <c r="AP15" i="6"/>
  <c r="AO16" i="6"/>
  <c r="AR16" i="6" s="1"/>
  <c r="AP16" i="6"/>
  <c r="AO17" i="6"/>
  <c r="AR17" i="6" s="1"/>
  <c r="AP17" i="6"/>
  <c r="AO18" i="6"/>
  <c r="AR18" i="6" s="1"/>
  <c r="AP18" i="6"/>
  <c r="AO19" i="6"/>
  <c r="AR19" i="6" s="1"/>
  <c r="AP19" i="6"/>
  <c r="AO20" i="6"/>
  <c r="AR20" i="6" s="1"/>
  <c r="AP20" i="6"/>
  <c r="AO21" i="6"/>
  <c r="AR21" i="6" s="1"/>
  <c r="AP21" i="6"/>
  <c r="AO22" i="6"/>
  <c r="AR22" i="6" s="1"/>
  <c r="AP22" i="6"/>
  <c r="AO23" i="6"/>
  <c r="AR23" i="6" s="1"/>
  <c r="AP23" i="6"/>
  <c r="AO24" i="6"/>
  <c r="AR24" i="6" s="1"/>
  <c r="AP24" i="6"/>
  <c r="AO25" i="6"/>
  <c r="AR25" i="6" s="1"/>
  <c r="AP25" i="6"/>
  <c r="AO26" i="6"/>
  <c r="AR26" i="6" s="1"/>
  <c r="AP26" i="6"/>
  <c r="AO27" i="6"/>
  <c r="AR27" i="6" s="1"/>
  <c r="AP27" i="6"/>
  <c r="AO28" i="6"/>
  <c r="AR28" i="6" s="1"/>
  <c r="AP28" i="6"/>
  <c r="AO29" i="6"/>
  <c r="AR29" i="6" s="1"/>
  <c r="AP29" i="6"/>
  <c r="AO30" i="6"/>
  <c r="AR30" i="6" s="1"/>
  <c r="AP30" i="6"/>
  <c r="C10" i="6"/>
  <c r="E65" i="1" s="1"/>
  <c r="C9" i="6"/>
  <c r="E64" i="1" s="1"/>
  <c r="AE170" i="6"/>
  <c r="AD170" i="6"/>
  <c r="AG170" i="6" s="1"/>
  <c r="AE169" i="6"/>
  <c r="AD169" i="6"/>
  <c r="AG169" i="6" s="1"/>
  <c r="AE168" i="6"/>
  <c r="AD168" i="6"/>
  <c r="AG168" i="6" s="1"/>
  <c r="AE167" i="6"/>
  <c r="AD167" i="6"/>
  <c r="AG167" i="6" s="1"/>
  <c r="AE166" i="6"/>
  <c r="AD166" i="6"/>
  <c r="AG166" i="6" s="1"/>
  <c r="AE165" i="6"/>
  <c r="AD165" i="6"/>
  <c r="AG165" i="6" s="1"/>
  <c r="AE164" i="6"/>
  <c r="AD164" i="6"/>
  <c r="AG164" i="6" s="1"/>
  <c r="AE163" i="6"/>
  <c r="AD163" i="6"/>
  <c r="AG163" i="6" s="1"/>
  <c r="AE162" i="6"/>
  <c r="AD162" i="6"/>
  <c r="AG162" i="6" s="1"/>
  <c r="AE161" i="6"/>
  <c r="AD161" i="6"/>
  <c r="AG161" i="6" s="1"/>
  <c r="AE160" i="6"/>
  <c r="AD160" i="6"/>
  <c r="AG160" i="6" s="1"/>
  <c r="AE159" i="6"/>
  <c r="AD159" i="6"/>
  <c r="AG159" i="6" s="1"/>
  <c r="AE158" i="6"/>
  <c r="AD158" i="6"/>
  <c r="AG158" i="6" s="1"/>
  <c r="AE157" i="6"/>
  <c r="AD157" i="6"/>
  <c r="AG157" i="6" s="1"/>
  <c r="AE156" i="6"/>
  <c r="AD156" i="6"/>
  <c r="AG156" i="6" s="1"/>
  <c r="AE155" i="6"/>
  <c r="AD155" i="6"/>
  <c r="AG155" i="6" s="1"/>
  <c r="AE154" i="6"/>
  <c r="AD154" i="6"/>
  <c r="AG154" i="6" s="1"/>
  <c r="AE153" i="6"/>
  <c r="AD153" i="6"/>
  <c r="AG153" i="6" s="1"/>
  <c r="AE152" i="6"/>
  <c r="AD152" i="6"/>
  <c r="AG152" i="6" s="1"/>
  <c r="AE151" i="6"/>
  <c r="AF151" i="6" s="1"/>
  <c r="AD151" i="6"/>
  <c r="AG151" i="6" s="1"/>
  <c r="I9" i="6" s="1"/>
  <c r="M9" i="6" s="1"/>
  <c r="C8" i="6"/>
  <c r="E63" i="1" s="1"/>
  <c r="AE146" i="6"/>
  <c r="AD146" i="6"/>
  <c r="AG146" i="6" s="1"/>
  <c r="AE145" i="6"/>
  <c r="AD145" i="6"/>
  <c r="AG145" i="6" s="1"/>
  <c r="AE144" i="6"/>
  <c r="AD144" i="6"/>
  <c r="AG144" i="6" s="1"/>
  <c r="AE143" i="6"/>
  <c r="AD143" i="6"/>
  <c r="AG143" i="6" s="1"/>
  <c r="AE142" i="6"/>
  <c r="AD142" i="6"/>
  <c r="AG142" i="6" s="1"/>
  <c r="AE141" i="6"/>
  <c r="AD141" i="6"/>
  <c r="AG141" i="6" s="1"/>
  <c r="AE140" i="6"/>
  <c r="AD140" i="6"/>
  <c r="AG140" i="6" s="1"/>
  <c r="AE139" i="6"/>
  <c r="AD139" i="6"/>
  <c r="AG139" i="6" s="1"/>
  <c r="AE138" i="6"/>
  <c r="AD138" i="6"/>
  <c r="AG138" i="6" s="1"/>
  <c r="AE137" i="6"/>
  <c r="AD137" i="6"/>
  <c r="AG137" i="6" s="1"/>
  <c r="AE136" i="6"/>
  <c r="AD136" i="6"/>
  <c r="AG136" i="6" s="1"/>
  <c r="AE135" i="6"/>
  <c r="AD135" i="6"/>
  <c r="AG135" i="6" s="1"/>
  <c r="AE134" i="6"/>
  <c r="AD134" i="6"/>
  <c r="AG134" i="6" s="1"/>
  <c r="AE133" i="6"/>
  <c r="AD133" i="6"/>
  <c r="AG133" i="6" s="1"/>
  <c r="AE132" i="6"/>
  <c r="AD132" i="6"/>
  <c r="AG132" i="6" s="1"/>
  <c r="AE131" i="6"/>
  <c r="AD131" i="6"/>
  <c r="AG131" i="6" s="1"/>
  <c r="AE130" i="6"/>
  <c r="AD130" i="6"/>
  <c r="AG130" i="6" s="1"/>
  <c r="AE129" i="6"/>
  <c r="AD129" i="6"/>
  <c r="AG129" i="6" s="1"/>
  <c r="AE128" i="6"/>
  <c r="AD128" i="6"/>
  <c r="AG128" i="6" s="1"/>
  <c r="AE127" i="6"/>
  <c r="AD127" i="6"/>
  <c r="AG127" i="6" s="1"/>
  <c r="AE126" i="6"/>
  <c r="AD126" i="6"/>
  <c r="AG126" i="6" s="1"/>
  <c r="AE125" i="6"/>
  <c r="AD125" i="6"/>
  <c r="AG125" i="6" s="1"/>
  <c r="AE124" i="6"/>
  <c r="AD124" i="6"/>
  <c r="AG124" i="6" s="1"/>
  <c r="AE123" i="6"/>
  <c r="AD123" i="6"/>
  <c r="AG123" i="6" s="1"/>
  <c r="AE122" i="6"/>
  <c r="AD122" i="6"/>
  <c r="AG122" i="6" s="1"/>
  <c r="AE121" i="6"/>
  <c r="AD121" i="6"/>
  <c r="AG121" i="6" s="1"/>
  <c r="AE120" i="6"/>
  <c r="AF120" i="6" s="1"/>
  <c r="AD120" i="6"/>
  <c r="AG120" i="6" s="1"/>
  <c r="I8" i="6" s="1"/>
  <c r="M8" i="6" s="1"/>
  <c r="C7" i="6"/>
  <c r="E62" i="1" s="1"/>
  <c r="AE115" i="6"/>
  <c r="AD115" i="6"/>
  <c r="AG115" i="6" s="1"/>
  <c r="AE114" i="6"/>
  <c r="AD114" i="6"/>
  <c r="AG114" i="6" s="1"/>
  <c r="AE113" i="6"/>
  <c r="AD113" i="6"/>
  <c r="AG113" i="6" s="1"/>
  <c r="AE112" i="6"/>
  <c r="AD112" i="6"/>
  <c r="AG112" i="6" s="1"/>
  <c r="AE111" i="6"/>
  <c r="AD111" i="6"/>
  <c r="AG111" i="6" s="1"/>
  <c r="AE110" i="6"/>
  <c r="AD110" i="6"/>
  <c r="AG110" i="6" s="1"/>
  <c r="AE109" i="6"/>
  <c r="AD109" i="6"/>
  <c r="AG109" i="6" s="1"/>
  <c r="AE108" i="6"/>
  <c r="AD108" i="6"/>
  <c r="AG108" i="6" s="1"/>
  <c r="AE107" i="6"/>
  <c r="AD107" i="6"/>
  <c r="AG107" i="6" s="1"/>
  <c r="AE106" i="6"/>
  <c r="AD106" i="6"/>
  <c r="AG106" i="6" s="1"/>
  <c r="AE105" i="6"/>
  <c r="AD105" i="6"/>
  <c r="AG105" i="6" s="1"/>
  <c r="AE104" i="6"/>
  <c r="AD104" i="6"/>
  <c r="AG104" i="6" s="1"/>
  <c r="AE103" i="6"/>
  <c r="AD103" i="6"/>
  <c r="AG103" i="6" s="1"/>
  <c r="AE102" i="6"/>
  <c r="AD102" i="6"/>
  <c r="AG102" i="6" s="1"/>
  <c r="AE101" i="6"/>
  <c r="AD101" i="6"/>
  <c r="AG101" i="6" s="1"/>
  <c r="AE100" i="6"/>
  <c r="AD100" i="6"/>
  <c r="AG100" i="6" s="1"/>
  <c r="AE99" i="6"/>
  <c r="AD99" i="6"/>
  <c r="AG99" i="6" s="1"/>
  <c r="AE98" i="6"/>
  <c r="AD98" i="6"/>
  <c r="AG98" i="6" s="1"/>
  <c r="AE97" i="6"/>
  <c r="AD97" i="6"/>
  <c r="AG97" i="6" s="1"/>
  <c r="AE96" i="6"/>
  <c r="AD96" i="6"/>
  <c r="AG96" i="6" s="1"/>
  <c r="AE95" i="6"/>
  <c r="AD95" i="6"/>
  <c r="AG95" i="6" s="1"/>
  <c r="AE94" i="6"/>
  <c r="AF94" i="6" s="1"/>
  <c r="AD94" i="6"/>
  <c r="AG94" i="6" s="1"/>
  <c r="I7" i="6" s="1"/>
  <c r="M7" i="6" s="1"/>
  <c r="C6" i="6"/>
  <c r="E61" i="1" s="1"/>
  <c r="AE89" i="6"/>
  <c r="AD89" i="6"/>
  <c r="AG89" i="6" s="1"/>
  <c r="AE88" i="6"/>
  <c r="AD88" i="6"/>
  <c r="AG88" i="6" s="1"/>
  <c r="AE87" i="6"/>
  <c r="AD87" i="6"/>
  <c r="AG87" i="6" s="1"/>
  <c r="AE86" i="6"/>
  <c r="AD86" i="6"/>
  <c r="AG86" i="6" s="1"/>
  <c r="AE85" i="6"/>
  <c r="AD85" i="6"/>
  <c r="AG85" i="6" s="1"/>
  <c r="AE84" i="6"/>
  <c r="AD84" i="6"/>
  <c r="AG84" i="6" s="1"/>
  <c r="AE83" i="6"/>
  <c r="AD83" i="6"/>
  <c r="AG83" i="6" s="1"/>
  <c r="AE82" i="6"/>
  <c r="AD82" i="6"/>
  <c r="AG82" i="6" s="1"/>
  <c r="AE81" i="6"/>
  <c r="AD81" i="6"/>
  <c r="AG81" i="6" s="1"/>
  <c r="AE80" i="6"/>
  <c r="AD80" i="6"/>
  <c r="AG80" i="6" s="1"/>
  <c r="AE79" i="6"/>
  <c r="AD79" i="6"/>
  <c r="AG79" i="6" s="1"/>
  <c r="AE78" i="6"/>
  <c r="AD78" i="6"/>
  <c r="AG78" i="6" s="1"/>
  <c r="AE77" i="6"/>
  <c r="AD77" i="6"/>
  <c r="AG77" i="6" s="1"/>
  <c r="AE76" i="6"/>
  <c r="AD76" i="6"/>
  <c r="AG76" i="6" s="1"/>
  <c r="AE75" i="6"/>
  <c r="AD75" i="6"/>
  <c r="AG75" i="6" s="1"/>
  <c r="AE74" i="6"/>
  <c r="AD74" i="6"/>
  <c r="AG74" i="6" s="1"/>
  <c r="AE73" i="6"/>
  <c r="AD73" i="6"/>
  <c r="AG73" i="6" s="1"/>
  <c r="AE72" i="6"/>
  <c r="AD72" i="6"/>
  <c r="AG72" i="6" s="1"/>
  <c r="AE71" i="6"/>
  <c r="AD71" i="6"/>
  <c r="AG71" i="6" s="1"/>
  <c r="AE70" i="6"/>
  <c r="AD70" i="6"/>
  <c r="AG70" i="6" s="1"/>
  <c r="AE69" i="6"/>
  <c r="AD69" i="6"/>
  <c r="AG69" i="6" s="1"/>
  <c r="AE68" i="6"/>
  <c r="AD68" i="6"/>
  <c r="AG68" i="6" s="1"/>
  <c r="AE67" i="6"/>
  <c r="AD67" i="6"/>
  <c r="AG67" i="6" s="1"/>
  <c r="AE66" i="6"/>
  <c r="AD66" i="6"/>
  <c r="AG66" i="6" s="1"/>
  <c r="AE65" i="6"/>
  <c r="AD65" i="6"/>
  <c r="AG65" i="6" s="1"/>
  <c r="AE64" i="6"/>
  <c r="AD64" i="6"/>
  <c r="AG64" i="6" s="1"/>
  <c r="AE63" i="6"/>
  <c r="AD63" i="6"/>
  <c r="AG63" i="6" s="1"/>
  <c r="AE62" i="6"/>
  <c r="AD62" i="6"/>
  <c r="AG62" i="6" s="1"/>
  <c r="AE61" i="6"/>
  <c r="AD61" i="6"/>
  <c r="AG61" i="6" s="1"/>
  <c r="AE60" i="6"/>
  <c r="AD60" i="6"/>
  <c r="AG60" i="6" s="1"/>
  <c r="AE59" i="6"/>
  <c r="AF59" i="6" s="1"/>
  <c r="AD59" i="6"/>
  <c r="AG59" i="6" s="1"/>
  <c r="I6" i="6" s="1"/>
  <c r="M6" i="6" s="1"/>
  <c r="S4" i="7" l="1"/>
  <c r="I15" i="6"/>
  <c r="M15" i="6" s="1"/>
  <c r="H32" i="1"/>
  <c r="L6" i="7"/>
  <c r="H36" i="1"/>
  <c r="L10" i="7"/>
  <c r="H39" i="1"/>
  <c r="L13" i="7"/>
  <c r="H42" i="1"/>
  <c r="L16" i="7"/>
  <c r="H50" i="1"/>
  <c r="L24" i="7"/>
  <c r="G30" i="1"/>
  <c r="H30" i="1"/>
  <c r="L4" i="7"/>
  <c r="H33" i="1"/>
  <c r="L7" i="7"/>
  <c r="H34" i="1"/>
  <c r="L8" i="7"/>
  <c r="H57" i="1"/>
  <c r="L31" i="7"/>
  <c r="H45" i="1"/>
  <c r="L19" i="7"/>
  <c r="I10" i="6"/>
  <c r="M10" i="6" s="1"/>
  <c r="AQ134" i="6"/>
  <c r="AQ131" i="6"/>
  <c r="AQ126" i="6"/>
  <c r="F30" i="1"/>
  <c r="H35" i="1"/>
  <c r="L9" i="7"/>
  <c r="H31" i="1"/>
  <c r="L5" i="7"/>
  <c r="H37" i="1"/>
  <c r="L11" i="7"/>
  <c r="H38" i="1"/>
  <c r="L12" i="7"/>
  <c r="H41" i="1"/>
  <c r="L15" i="7"/>
  <c r="H44" i="1"/>
  <c r="L18" i="7"/>
  <c r="H46" i="1"/>
  <c r="L20" i="7"/>
  <c r="H48" i="1"/>
  <c r="L22" i="7"/>
  <c r="H51" i="1"/>
  <c r="L25" i="7"/>
  <c r="H56" i="1"/>
  <c r="L30" i="7"/>
  <c r="H58" i="1"/>
  <c r="L32" i="7"/>
  <c r="H53" i="1"/>
  <c r="L27" i="7"/>
  <c r="H47" i="1"/>
  <c r="L21" i="7"/>
  <c r="H43" i="1"/>
  <c r="L17" i="7"/>
  <c r="L30" i="1"/>
  <c r="T34" i="7"/>
  <c r="T36" i="7"/>
  <c r="T38" i="7"/>
  <c r="T35" i="7"/>
  <c r="T39" i="7" s="1"/>
  <c r="T37" i="7"/>
  <c r="H55" i="1"/>
  <c r="L29" i="7"/>
  <c r="L28" i="7"/>
  <c r="H54" i="1"/>
  <c r="AQ8" i="6"/>
  <c r="AQ39" i="6"/>
  <c r="AQ118" i="6"/>
  <c r="AQ86" i="6"/>
  <c r="AQ89" i="6"/>
  <c r="AQ98" i="6"/>
  <c r="AQ149" i="6"/>
  <c r="AQ147" i="6"/>
  <c r="AQ145" i="6"/>
  <c r="AQ141" i="6"/>
  <c r="AQ139" i="6"/>
  <c r="AQ137" i="6"/>
  <c r="AQ135" i="6"/>
  <c r="AQ133" i="6"/>
  <c r="AQ129" i="6"/>
  <c r="AQ127" i="6"/>
  <c r="Q32" i="7"/>
  <c r="P32" i="7"/>
  <c r="J58" i="1" s="1"/>
  <c r="N32" i="7"/>
  <c r="I58" i="1" s="1"/>
  <c r="P30" i="7"/>
  <c r="J56" i="1" s="1"/>
  <c r="Q31" i="7"/>
  <c r="N31" i="7"/>
  <c r="I57" i="1" s="1"/>
  <c r="P31" i="7"/>
  <c r="J57" i="1" s="1"/>
  <c r="Q29" i="7"/>
  <c r="N29" i="7"/>
  <c r="I55" i="1" s="1"/>
  <c r="N28" i="7"/>
  <c r="I54" i="1" s="1"/>
  <c r="Q30" i="7"/>
  <c r="N30" i="7"/>
  <c r="I56" i="1" s="1"/>
  <c r="P29" i="7"/>
  <c r="J55" i="1" s="1"/>
  <c r="N25" i="7"/>
  <c r="I51" i="1" s="1"/>
  <c r="P27" i="7"/>
  <c r="J53" i="1" s="1"/>
  <c r="Q27" i="7"/>
  <c r="N27" i="7"/>
  <c r="I53" i="1" s="1"/>
  <c r="Q28" i="7"/>
  <c r="P28" i="7"/>
  <c r="J54" i="1" s="1"/>
  <c r="P22" i="7"/>
  <c r="J48" i="1" s="1"/>
  <c r="Q25" i="7"/>
  <c r="P25" i="7"/>
  <c r="J51" i="1" s="1"/>
  <c r="N22" i="7"/>
  <c r="I48" i="1" s="1"/>
  <c r="Q21" i="7"/>
  <c r="Q24" i="7"/>
  <c r="N24" i="7"/>
  <c r="I50" i="1" s="1"/>
  <c r="P24" i="7"/>
  <c r="J50" i="1" s="1"/>
  <c r="Q22" i="7"/>
  <c r="N21" i="7"/>
  <c r="I47" i="1" s="1"/>
  <c r="P21" i="7"/>
  <c r="J47" i="1" s="1"/>
  <c r="N18" i="7"/>
  <c r="I44" i="1" s="1"/>
  <c r="P20" i="7"/>
  <c r="J46" i="1" s="1"/>
  <c r="Q19" i="7"/>
  <c r="N20" i="7"/>
  <c r="I46" i="1" s="1"/>
  <c r="Q20" i="7"/>
  <c r="P19" i="7"/>
  <c r="J45" i="1" s="1"/>
  <c r="Q18" i="7"/>
  <c r="N19" i="7"/>
  <c r="I45" i="1" s="1"/>
  <c r="P18" i="7"/>
  <c r="J44" i="1" s="1"/>
  <c r="Q17" i="7"/>
  <c r="Q16" i="7"/>
  <c r="N17" i="7"/>
  <c r="I43" i="1" s="1"/>
  <c r="P17" i="7"/>
  <c r="J43" i="1" s="1"/>
  <c r="Q15" i="7"/>
  <c r="N16" i="7"/>
  <c r="I42" i="1" s="1"/>
  <c r="P16" i="7"/>
  <c r="J42" i="1" s="1"/>
  <c r="N9" i="7"/>
  <c r="I35" i="1" s="1"/>
  <c r="N15" i="7"/>
  <c r="I41" i="1" s="1"/>
  <c r="N11" i="7"/>
  <c r="I37" i="1" s="1"/>
  <c r="P13" i="7"/>
  <c r="J39" i="1" s="1"/>
  <c r="P15" i="7"/>
  <c r="J41" i="1" s="1"/>
  <c r="Q12" i="7"/>
  <c r="N13" i="7"/>
  <c r="I39" i="1" s="1"/>
  <c r="P12" i="7"/>
  <c r="J38" i="1" s="1"/>
  <c r="Q13" i="7"/>
  <c r="Q11" i="7"/>
  <c r="N12" i="7"/>
  <c r="I38" i="1" s="1"/>
  <c r="P11" i="7"/>
  <c r="J37" i="1" s="1"/>
  <c r="Q10" i="7"/>
  <c r="N8" i="7"/>
  <c r="I34" i="1" s="1"/>
  <c r="J36" i="1"/>
  <c r="Q9" i="7"/>
  <c r="N10" i="7"/>
  <c r="I36" i="1" s="1"/>
  <c r="P8" i="7"/>
  <c r="J34" i="1" s="1"/>
  <c r="P6" i="7"/>
  <c r="J32" i="1" s="1"/>
  <c r="Q8" i="7"/>
  <c r="P9" i="7"/>
  <c r="J35" i="1" s="1"/>
  <c r="Q7" i="7"/>
  <c r="N4" i="7"/>
  <c r="N6" i="7"/>
  <c r="I32" i="1" s="1"/>
  <c r="P7" i="7"/>
  <c r="J33" i="1" s="1"/>
  <c r="Q6" i="7"/>
  <c r="N7" i="7"/>
  <c r="I33" i="1" s="1"/>
  <c r="P4" i="7"/>
  <c r="Q4" i="7"/>
  <c r="Q5" i="7"/>
  <c r="N5" i="7"/>
  <c r="I31" i="1" s="1"/>
  <c r="P5" i="7"/>
  <c r="J31" i="1" s="1"/>
  <c r="K15" i="6"/>
  <c r="J15" i="6"/>
  <c r="G70" i="1" s="1"/>
  <c r="H15" i="6"/>
  <c r="F70" i="1" s="1"/>
  <c r="AQ112" i="6"/>
  <c r="AQ136" i="6"/>
  <c r="AQ80" i="6"/>
  <c r="AQ113" i="6"/>
  <c r="AQ140" i="6"/>
  <c r="AF146" i="6"/>
  <c r="AQ69" i="6"/>
  <c r="AQ110" i="6"/>
  <c r="AQ117" i="6"/>
  <c r="AQ144" i="6"/>
  <c r="AQ107" i="6"/>
  <c r="AQ128" i="6"/>
  <c r="AQ125" i="6"/>
  <c r="O15" i="6" s="1"/>
  <c r="S15" i="6" s="1"/>
  <c r="AQ146" i="6"/>
  <c r="AQ138" i="6"/>
  <c r="AQ130" i="6"/>
  <c r="AQ132" i="6"/>
  <c r="AQ30" i="6"/>
  <c r="AQ82" i="6"/>
  <c r="AQ115" i="6"/>
  <c r="AQ150" i="6"/>
  <c r="AQ142" i="6"/>
  <c r="AQ148" i="6"/>
  <c r="AQ143" i="6"/>
  <c r="AQ151" i="6"/>
  <c r="K14" i="6"/>
  <c r="AQ62" i="6"/>
  <c r="AQ92" i="6"/>
  <c r="AQ119" i="6"/>
  <c r="AQ22" i="6"/>
  <c r="AQ116" i="6"/>
  <c r="AQ24" i="6"/>
  <c r="AQ16" i="6"/>
  <c r="AQ12" i="6"/>
  <c r="H14" i="6"/>
  <c r="F69" i="1" s="1"/>
  <c r="AQ64" i="6"/>
  <c r="AQ83" i="6"/>
  <c r="AQ111" i="6"/>
  <c r="AQ114" i="6"/>
  <c r="J14" i="6"/>
  <c r="G69" i="1" s="1"/>
  <c r="AQ108" i="6"/>
  <c r="AQ109" i="6"/>
  <c r="AQ106" i="6"/>
  <c r="O14" i="6" s="1"/>
  <c r="S14" i="6" s="1"/>
  <c r="AQ66" i="6"/>
  <c r="AQ38" i="6"/>
  <c r="AQ84" i="6"/>
  <c r="AQ90" i="6"/>
  <c r="AQ96" i="6"/>
  <c r="AQ99" i="6"/>
  <c r="AQ51" i="6"/>
  <c r="AQ52" i="6"/>
  <c r="AQ78" i="6"/>
  <c r="O13" i="6" s="1"/>
  <c r="S13" i="6" s="1"/>
  <c r="AQ93" i="6"/>
  <c r="AQ45" i="6"/>
  <c r="AQ14" i="6"/>
  <c r="AQ49" i="6"/>
  <c r="AQ88" i="6"/>
  <c r="AQ100" i="6"/>
  <c r="AQ25" i="6"/>
  <c r="AQ36" i="6"/>
  <c r="O11" i="6" s="1"/>
  <c r="S11" i="6" s="1"/>
  <c r="AQ40" i="6"/>
  <c r="AQ94" i="6"/>
  <c r="K13" i="6"/>
  <c r="J13" i="6"/>
  <c r="G68" i="1" s="1"/>
  <c r="H13" i="6"/>
  <c r="F68" i="1" s="1"/>
  <c r="AQ28" i="6"/>
  <c r="AQ6" i="6"/>
  <c r="O10" i="6" s="1"/>
  <c r="S10" i="6" s="1"/>
  <c r="AQ61" i="6"/>
  <c r="AQ72" i="6"/>
  <c r="AQ85" i="6"/>
  <c r="AQ43" i="6"/>
  <c r="AQ81" i="6"/>
  <c r="AQ97" i="6"/>
  <c r="AQ15" i="6"/>
  <c r="AQ37" i="6"/>
  <c r="AQ79" i="6"/>
  <c r="AQ87" i="6"/>
  <c r="AQ95" i="6"/>
  <c r="AQ11" i="6"/>
  <c r="AQ47" i="6"/>
  <c r="AQ70" i="6"/>
  <c r="AQ50" i="6"/>
  <c r="AQ67" i="6"/>
  <c r="AQ91" i="6"/>
  <c r="K12" i="6"/>
  <c r="AQ17" i="6"/>
  <c r="AQ7" i="6"/>
  <c r="AQ46" i="6"/>
  <c r="AQ41" i="6"/>
  <c r="AQ48" i="6"/>
  <c r="AQ59" i="6"/>
  <c r="O12" i="6" s="1"/>
  <c r="S12" i="6" s="1"/>
  <c r="AQ27" i="6"/>
  <c r="AQ44" i="6"/>
  <c r="AQ65" i="6"/>
  <c r="H12" i="6"/>
  <c r="F67" i="1" s="1"/>
  <c r="AQ23" i="6"/>
  <c r="AQ20" i="6"/>
  <c r="AQ42" i="6"/>
  <c r="AQ60" i="6"/>
  <c r="AQ68" i="6"/>
  <c r="J12" i="6"/>
  <c r="G67" i="1" s="1"/>
  <c r="K11" i="6"/>
  <c r="AQ63" i="6"/>
  <c r="AQ71" i="6"/>
  <c r="AQ19" i="6"/>
  <c r="H11" i="6"/>
  <c r="F66" i="1" s="1"/>
  <c r="J11" i="6"/>
  <c r="G66" i="1" s="1"/>
  <c r="AQ29" i="6"/>
  <c r="AQ21" i="6"/>
  <c r="AQ13" i="6"/>
  <c r="AF153" i="6"/>
  <c r="AF169" i="6"/>
  <c r="AQ26" i="6"/>
  <c r="AQ18" i="6"/>
  <c r="AQ10" i="6"/>
  <c r="J9" i="6"/>
  <c r="G64" i="1" s="1"/>
  <c r="AF161" i="6"/>
  <c r="AQ53" i="6"/>
  <c r="K10" i="6"/>
  <c r="J10" i="6"/>
  <c r="G65" i="1" s="1"/>
  <c r="H10" i="6"/>
  <c r="F65" i="1" s="1"/>
  <c r="AF155" i="6"/>
  <c r="AF163" i="6"/>
  <c r="AF136" i="6"/>
  <c r="AF167" i="6"/>
  <c r="AF132" i="6"/>
  <c r="AF128" i="6"/>
  <c r="AF159" i="6"/>
  <c r="AF157" i="6"/>
  <c r="AF165" i="6"/>
  <c r="K9" i="6"/>
  <c r="AF139" i="6"/>
  <c r="AF154" i="6"/>
  <c r="AF158" i="6"/>
  <c r="AF162" i="6"/>
  <c r="AF166" i="6"/>
  <c r="AF170" i="6"/>
  <c r="K8" i="6"/>
  <c r="H9" i="6"/>
  <c r="F64" i="1" s="1"/>
  <c r="AF125" i="6"/>
  <c r="AF152" i="6"/>
  <c r="O9" i="6" s="1"/>
  <c r="S9" i="6" s="1"/>
  <c r="AF156" i="6"/>
  <c r="AF160" i="6"/>
  <c r="AF164" i="6"/>
  <c r="AF168" i="6"/>
  <c r="AF108" i="6"/>
  <c r="AF112" i="6"/>
  <c r="AF130" i="6"/>
  <c r="AF144" i="6"/>
  <c r="AF123" i="6"/>
  <c r="AF86" i="6"/>
  <c r="AF131" i="6"/>
  <c r="AF66" i="6"/>
  <c r="AF79" i="6"/>
  <c r="AF83" i="6"/>
  <c r="AF135" i="6"/>
  <c r="AF142" i="6"/>
  <c r="AF124" i="6"/>
  <c r="AF127" i="6"/>
  <c r="AF140" i="6"/>
  <c r="AF143" i="6"/>
  <c r="AF133" i="6"/>
  <c r="AF76" i="6"/>
  <c r="AF88" i="6"/>
  <c r="AF95" i="6"/>
  <c r="O7" i="6" s="1"/>
  <c r="S7" i="6" s="1"/>
  <c r="AF99" i="6"/>
  <c r="AF121" i="6"/>
  <c r="O8" i="6" s="1"/>
  <c r="S8" i="6" s="1"/>
  <c r="AF134" i="6"/>
  <c r="AF137" i="6"/>
  <c r="H8" i="6"/>
  <c r="F63" i="1" s="1"/>
  <c r="AF122" i="6"/>
  <c r="AF138" i="6"/>
  <c r="AF141" i="6"/>
  <c r="J8" i="6"/>
  <c r="G63" i="1" s="1"/>
  <c r="AF126" i="6"/>
  <c r="AF129" i="6"/>
  <c r="AF145" i="6"/>
  <c r="AF105" i="6"/>
  <c r="AF80" i="6"/>
  <c r="AF109" i="6"/>
  <c r="K7" i="6"/>
  <c r="AF102" i="6"/>
  <c r="AF96" i="6"/>
  <c r="AF106" i="6"/>
  <c r="AF89" i="6"/>
  <c r="AF111" i="6"/>
  <c r="AF115" i="6"/>
  <c r="AF74" i="6"/>
  <c r="AF77" i="6"/>
  <c r="AF97" i="6"/>
  <c r="AF100" i="6"/>
  <c r="AF113" i="6"/>
  <c r="H7" i="6"/>
  <c r="F62" i="1" s="1"/>
  <c r="AF103" i="6"/>
  <c r="AF68" i="6"/>
  <c r="AF87" i="6"/>
  <c r="AF107" i="6"/>
  <c r="AF110" i="6"/>
  <c r="J7" i="6"/>
  <c r="G62" i="1" s="1"/>
  <c r="AF84" i="6"/>
  <c r="AF101" i="6"/>
  <c r="AF104" i="6"/>
  <c r="AF98" i="6"/>
  <c r="AF114" i="6"/>
  <c r="K6" i="6"/>
  <c r="J6" i="6"/>
  <c r="G61" i="1" s="1"/>
  <c r="H6" i="6"/>
  <c r="F61" i="1" s="1"/>
  <c r="AF78" i="6"/>
  <c r="AF62" i="6"/>
  <c r="AF71" i="6"/>
  <c r="AF60" i="6"/>
  <c r="O6" i="6" s="1"/>
  <c r="S6" i="6" s="1"/>
  <c r="AF64" i="6"/>
  <c r="AF72" i="6"/>
  <c r="AF82" i="6"/>
  <c r="AF61" i="6"/>
  <c r="AF63" i="6"/>
  <c r="AF65" i="6"/>
  <c r="AF67" i="6"/>
  <c r="AF69" i="6"/>
  <c r="AF73" i="6"/>
  <c r="AF75" i="6"/>
  <c r="AF81" i="6"/>
  <c r="AF85" i="6"/>
  <c r="AF70" i="6"/>
  <c r="V5" i="6"/>
  <c r="N60" i="1" s="1"/>
  <c r="U5" i="6"/>
  <c r="M60" i="1" s="1"/>
  <c r="C5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33" i="6"/>
  <c r="T6" i="6"/>
  <c r="L61" i="1" s="1"/>
  <c r="U6" i="6"/>
  <c r="M61" i="1" s="1"/>
  <c r="V6" i="6"/>
  <c r="N61" i="1" s="1"/>
  <c r="T7" i="6"/>
  <c r="L62" i="1" s="1"/>
  <c r="U7" i="6"/>
  <c r="M62" i="1" s="1"/>
  <c r="V7" i="6"/>
  <c r="N62" i="1" s="1"/>
  <c r="T8" i="6"/>
  <c r="L63" i="1" s="1"/>
  <c r="U8" i="6"/>
  <c r="M63" i="1" s="1"/>
  <c r="V8" i="6"/>
  <c r="N63" i="1" s="1"/>
  <c r="T9" i="6"/>
  <c r="L64" i="1" s="1"/>
  <c r="U9" i="6"/>
  <c r="M64" i="1" s="1"/>
  <c r="V9" i="6"/>
  <c r="N64" i="1" s="1"/>
  <c r="T10" i="6"/>
  <c r="L65" i="1" s="1"/>
  <c r="U10" i="6"/>
  <c r="M65" i="1" s="1"/>
  <c r="V10" i="6"/>
  <c r="N65" i="1" s="1"/>
  <c r="T11" i="6"/>
  <c r="L66" i="1" s="1"/>
  <c r="U11" i="6"/>
  <c r="M66" i="1" s="1"/>
  <c r="V11" i="6"/>
  <c r="N66" i="1" s="1"/>
  <c r="T12" i="6"/>
  <c r="L67" i="1" s="1"/>
  <c r="U12" i="6"/>
  <c r="M67" i="1" s="1"/>
  <c r="V12" i="6"/>
  <c r="N67" i="1" s="1"/>
  <c r="T13" i="6"/>
  <c r="L68" i="1" s="1"/>
  <c r="U13" i="6"/>
  <c r="M68" i="1" s="1"/>
  <c r="V13" i="6"/>
  <c r="N68" i="1" s="1"/>
  <c r="T14" i="6"/>
  <c r="L69" i="1" s="1"/>
  <c r="U14" i="6"/>
  <c r="M69" i="1" s="1"/>
  <c r="V14" i="6"/>
  <c r="N69" i="1" s="1"/>
  <c r="T15" i="6"/>
  <c r="L70" i="1" s="1"/>
  <c r="U15" i="6"/>
  <c r="M70" i="1" s="1"/>
  <c r="V15" i="6"/>
  <c r="N70" i="1" s="1"/>
  <c r="V4" i="6"/>
  <c r="U4" i="6"/>
  <c r="C4" i="6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7" i="6"/>
  <c r="U5" i="5"/>
  <c r="M29" i="1" s="1"/>
  <c r="V5" i="5"/>
  <c r="N29" i="1" s="1"/>
  <c r="C5" i="5"/>
  <c r="E29" i="1" s="1"/>
  <c r="V4" i="5"/>
  <c r="U4" i="5"/>
  <c r="C4" i="5"/>
  <c r="C6" i="4"/>
  <c r="C5" i="4"/>
  <c r="E26" i="1" s="1"/>
  <c r="AE55" i="4"/>
  <c r="AD55" i="4"/>
  <c r="AE54" i="4"/>
  <c r="AD54" i="4"/>
  <c r="AE53" i="4"/>
  <c r="AD53" i="4"/>
  <c r="AE52" i="4"/>
  <c r="AD52" i="4"/>
  <c r="AE51" i="4"/>
  <c r="AD51" i="4"/>
  <c r="AE50" i="4"/>
  <c r="AD50" i="4"/>
  <c r="AE49" i="4"/>
  <c r="AD49" i="4"/>
  <c r="AE48" i="4"/>
  <c r="AD48" i="4"/>
  <c r="AE47" i="4"/>
  <c r="AD47" i="4"/>
  <c r="AE46" i="4"/>
  <c r="AD46" i="4"/>
  <c r="AE45" i="4"/>
  <c r="AD45" i="4"/>
  <c r="AE44" i="4"/>
  <c r="AD44" i="4"/>
  <c r="AE43" i="4"/>
  <c r="AD43" i="4"/>
  <c r="AE42" i="4"/>
  <c r="AD42" i="4"/>
  <c r="AE41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V5" i="4"/>
  <c r="N26" i="1" s="1"/>
  <c r="V6" i="4"/>
  <c r="N27" i="1" s="1"/>
  <c r="V4" i="4"/>
  <c r="M26" i="1"/>
  <c r="M27" i="1"/>
  <c r="M25" i="1"/>
  <c r="C4" i="4"/>
  <c r="O18" i="1"/>
  <c r="O20" i="1"/>
  <c r="O21" i="1"/>
  <c r="O16" i="1"/>
  <c r="C6" i="3"/>
  <c r="U6" i="3"/>
  <c r="M24" i="1" s="1"/>
  <c r="V6" i="3"/>
  <c r="N24" i="1" s="1"/>
  <c r="C5" i="3"/>
  <c r="V4" i="3"/>
  <c r="V5" i="3"/>
  <c r="N23" i="1" s="1"/>
  <c r="U4" i="3"/>
  <c r="C4" i="3"/>
  <c r="U5" i="3"/>
  <c r="M23" i="1" s="1"/>
  <c r="T9" i="2"/>
  <c r="L21" i="1" s="1"/>
  <c r="C4" i="2"/>
  <c r="C6" i="2"/>
  <c r="E18" i="1" s="1"/>
  <c r="C5" i="2"/>
  <c r="E17" i="1" s="1"/>
  <c r="C7" i="2"/>
  <c r="E19" i="1" s="1"/>
  <c r="C8" i="2"/>
  <c r="E20" i="1" s="1"/>
  <c r="U6" i="2"/>
  <c r="M18" i="1" s="1"/>
  <c r="U7" i="2"/>
  <c r="M19" i="1" s="1"/>
  <c r="U5" i="2"/>
  <c r="V6" i="2"/>
  <c r="N18" i="1" s="1"/>
  <c r="V7" i="2"/>
  <c r="N19" i="1" s="1"/>
  <c r="V5" i="2"/>
  <c r="AE21" i="2"/>
  <c r="AD21" i="2"/>
  <c r="AE20" i="2"/>
  <c r="AD20" i="2"/>
  <c r="AE19" i="2"/>
  <c r="AD7" i="2"/>
  <c r="AD8" i="2"/>
  <c r="AD9" i="2"/>
  <c r="AD10" i="2"/>
  <c r="AD11" i="2"/>
  <c r="AD12" i="2"/>
  <c r="AD13" i="2"/>
  <c r="AD14" i="2"/>
  <c r="AD15" i="2"/>
  <c r="V8" i="2"/>
  <c r="N20" i="1" s="1"/>
  <c r="U8" i="2"/>
  <c r="M20" i="1" s="1"/>
  <c r="U13" i="2" l="1"/>
  <c r="U14" i="2"/>
  <c r="C11" i="3"/>
  <c r="C9" i="3"/>
  <c r="C13" i="3" s="1"/>
  <c r="C12" i="3"/>
  <c r="C10" i="3"/>
  <c r="C8" i="3"/>
  <c r="N25" i="1"/>
  <c r="V11" i="4"/>
  <c r="V9" i="4"/>
  <c r="V13" i="4" s="1"/>
  <c r="V12" i="4"/>
  <c r="V10" i="4"/>
  <c r="V8" i="4"/>
  <c r="O5" i="4"/>
  <c r="S5" i="4" s="1"/>
  <c r="P5" i="4"/>
  <c r="Q5" i="4"/>
  <c r="R5" i="4" s="1"/>
  <c r="N5" i="4"/>
  <c r="V13" i="2"/>
  <c r="V14" i="2"/>
  <c r="E16" i="1"/>
  <c r="C12" i="2"/>
  <c r="C16" i="2" s="1"/>
  <c r="C14" i="2"/>
  <c r="C11" i="2"/>
  <c r="C13" i="2"/>
  <c r="C15" i="2"/>
  <c r="M22" i="1"/>
  <c r="U8" i="3"/>
  <c r="U10" i="3"/>
  <c r="U12" i="3"/>
  <c r="U9" i="3"/>
  <c r="U13" i="3" s="1"/>
  <c r="U11" i="3"/>
  <c r="N22" i="1"/>
  <c r="V9" i="3"/>
  <c r="V13" i="3" s="1"/>
  <c r="V11" i="3"/>
  <c r="V8" i="3"/>
  <c r="V10" i="3"/>
  <c r="V12" i="3"/>
  <c r="K5" i="4"/>
  <c r="L5" i="4" s="1"/>
  <c r="H5" i="4"/>
  <c r="I5" i="4"/>
  <c r="M5" i="4" s="1"/>
  <c r="J5" i="4"/>
  <c r="C12" i="5"/>
  <c r="C10" i="5"/>
  <c r="C8" i="5"/>
  <c r="C11" i="5"/>
  <c r="C9" i="5"/>
  <c r="C13" i="5" s="1"/>
  <c r="N28" i="1"/>
  <c r="V8" i="5"/>
  <c r="V9" i="5"/>
  <c r="V13" i="5" s="1"/>
  <c r="V10" i="5"/>
  <c r="V11" i="5"/>
  <c r="V12" i="5"/>
  <c r="C21" i="6"/>
  <c r="C22" i="6"/>
  <c r="C20" i="6"/>
  <c r="C18" i="6"/>
  <c r="N59" i="1"/>
  <c r="V18" i="6"/>
  <c r="V20" i="6"/>
  <c r="V19" i="6"/>
  <c r="V23" i="6" s="1"/>
  <c r="V21" i="6"/>
  <c r="V22" i="6"/>
  <c r="H63" i="1"/>
  <c r="L8" i="6"/>
  <c r="H66" i="1"/>
  <c r="L11" i="6"/>
  <c r="H69" i="1"/>
  <c r="L14" i="6"/>
  <c r="H70" i="1"/>
  <c r="L15" i="6"/>
  <c r="K30" i="1"/>
  <c r="R4" i="7"/>
  <c r="I30" i="1"/>
  <c r="K36" i="1"/>
  <c r="R10" i="7"/>
  <c r="K39" i="1"/>
  <c r="R13" i="7"/>
  <c r="K42" i="1"/>
  <c r="R16" i="7"/>
  <c r="K44" i="1"/>
  <c r="R18" i="7"/>
  <c r="K46" i="1"/>
  <c r="R20" i="7"/>
  <c r="K45" i="1"/>
  <c r="R19" i="7"/>
  <c r="K50" i="1"/>
  <c r="R24" i="7"/>
  <c r="K51" i="1"/>
  <c r="R25" i="7"/>
  <c r="K56" i="1"/>
  <c r="R30" i="7"/>
  <c r="K57" i="1"/>
  <c r="R31" i="7"/>
  <c r="K58" i="1"/>
  <c r="R32" i="7"/>
  <c r="P12" i="6"/>
  <c r="C8" i="4"/>
  <c r="C11" i="4"/>
  <c r="C9" i="4"/>
  <c r="C13" i="4" s="1"/>
  <c r="C12" i="4"/>
  <c r="C10" i="4"/>
  <c r="M28" i="1"/>
  <c r="U8" i="5"/>
  <c r="U9" i="5"/>
  <c r="U13" i="5" s="1"/>
  <c r="U10" i="5"/>
  <c r="U11" i="5"/>
  <c r="U12" i="5"/>
  <c r="M59" i="1"/>
  <c r="U19" i="6"/>
  <c r="U23" i="6" s="1"/>
  <c r="U21" i="6"/>
  <c r="U18" i="6"/>
  <c r="U20" i="6"/>
  <c r="U22" i="6"/>
  <c r="H61" i="1"/>
  <c r="L6" i="6"/>
  <c r="H62" i="1"/>
  <c r="L7" i="6"/>
  <c r="H64" i="1"/>
  <c r="L9" i="6"/>
  <c r="H65" i="1"/>
  <c r="L10" i="6"/>
  <c r="H67" i="1"/>
  <c r="L12" i="6"/>
  <c r="H68" i="1"/>
  <c r="L13" i="6"/>
  <c r="K31" i="1"/>
  <c r="R5" i="7"/>
  <c r="J30" i="1"/>
  <c r="K32" i="1"/>
  <c r="R6" i="7"/>
  <c r="K33" i="1"/>
  <c r="R7" i="7"/>
  <c r="K34" i="1"/>
  <c r="R8" i="7"/>
  <c r="K35" i="1"/>
  <c r="R9" i="7"/>
  <c r="K37" i="1"/>
  <c r="R11" i="7"/>
  <c r="K38" i="1"/>
  <c r="R12" i="7"/>
  <c r="K41" i="1"/>
  <c r="R15" i="7"/>
  <c r="K43" i="1"/>
  <c r="R17" i="7"/>
  <c r="K48" i="1"/>
  <c r="R22" i="7"/>
  <c r="K47" i="1"/>
  <c r="R21" i="7"/>
  <c r="K54" i="1"/>
  <c r="R28" i="7"/>
  <c r="K53" i="1"/>
  <c r="R27" i="7"/>
  <c r="K55" i="1"/>
  <c r="R29" i="7"/>
  <c r="E28" i="1"/>
  <c r="H26" i="1"/>
  <c r="K26" i="1"/>
  <c r="Q9" i="2"/>
  <c r="K21" i="1" s="1"/>
  <c r="N9" i="2"/>
  <c r="P9" i="2"/>
  <c r="O9" i="2"/>
  <c r="S9" i="2" s="1"/>
  <c r="K8" i="2"/>
  <c r="H8" i="2"/>
  <c r="F20" i="1" s="1"/>
  <c r="J8" i="2"/>
  <c r="I8" i="2"/>
  <c r="M8" i="2" s="1"/>
  <c r="M17" i="1"/>
  <c r="U11" i="2"/>
  <c r="U12" i="2"/>
  <c r="U16" i="2" s="1"/>
  <c r="U15" i="2"/>
  <c r="N8" i="2"/>
  <c r="I20" i="1" s="1"/>
  <c r="Q8" i="2"/>
  <c r="S8" i="2"/>
  <c r="O8" i="2"/>
  <c r="P8" i="2"/>
  <c r="J20" i="1" s="1"/>
  <c r="N17" i="1"/>
  <c r="V11" i="2"/>
  <c r="V15" i="2"/>
  <c r="V12" i="2"/>
  <c r="V16" i="2" s="1"/>
  <c r="G20" i="1"/>
  <c r="T4" i="2"/>
  <c r="T5" i="6"/>
  <c r="L60" i="1" s="1"/>
  <c r="E60" i="1"/>
  <c r="Q15" i="6"/>
  <c r="N15" i="6"/>
  <c r="I70" i="1" s="1"/>
  <c r="T4" i="6"/>
  <c r="E59" i="1"/>
  <c r="P15" i="6"/>
  <c r="J70" i="1" s="1"/>
  <c r="T4" i="5"/>
  <c r="T5" i="5"/>
  <c r="L29" i="1" s="1"/>
  <c r="T5" i="4"/>
  <c r="L26" i="1" s="1"/>
  <c r="J26" i="1"/>
  <c r="T4" i="4"/>
  <c r="E25" i="1"/>
  <c r="T6" i="4"/>
  <c r="L27" i="1" s="1"/>
  <c r="E27" i="1"/>
  <c r="T6" i="3"/>
  <c r="L24" i="1" s="1"/>
  <c r="E24" i="1"/>
  <c r="T4" i="3"/>
  <c r="E22" i="1"/>
  <c r="T5" i="3"/>
  <c r="L23" i="1" s="1"/>
  <c r="E23" i="1"/>
  <c r="T6" i="2"/>
  <c r="L18" i="1" s="1"/>
  <c r="J21" i="1"/>
  <c r="T7" i="2"/>
  <c r="L19" i="1" s="1"/>
  <c r="T5" i="2"/>
  <c r="L17" i="1" s="1"/>
  <c r="I21" i="1"/>
  <c r="T8" i="2"/>
  <c r="L20" i="1" s="1"/>
  <c r="P14" i="6"/>
  <c r="J69" i="1" s="1"/>
  <c r="Q14" i="6"/>
  <c r="Q13" i="6"/>
  <c r="N14" i="6"/>
  <c r="I69" i="1" s="1"/>
  <c r="P10" i="6"/>
  <c r="J65" i="1" s="1"/>
  <c r="Q12" i="6"/>
  <c r="P13" i="6"/>
  <c r="J68" i="1" s="1"/>
  <c r="N13" i="6"/>
  <c r="I68" i="1" s="1"/>
  <c r="Q10" i="6"/>
  <c r="Q11" i="6"/>
  <c r="N10" i="6"/>
  <c r="I65" i="1" s="1"/>
  <c r="N12" i="6"/>
  <c r="I67" i="1" s="1"/>
  <c r="J67" i="1"/>
  <c r="P11" i="6"/>
  <c r="J66" i="1" s="1"/>
  <c r="N11" i="6"/>
  <c r="I66" i="1" s="1"/>
  <c r="N9" i="6"/>
  <c r="I64" i="1" s="1"/>
  <c r="P9" i="6"/>
  <c r="J64" i="1" s="1"/>
  <c r="Q9" i="6"/>
  <c r="P8" i="6"/>
  <c r="J63" i="1" s="1"/>
  <c r="N7" i="6"/>
  <c r="I62" i="1" s="1"/>
  <c r="N8" i="6"/>
  <c r="I63" i="1" s="1"/>
  <c r="Q8" i="6"/>
  <c r="N6" i="6"/>
  <c r="I61" i="1" s="1"/>
  <c r="P7" i="6"/>
  <c r="J62" i="1" s="1"/>
  <c r="Q7" i="6"/>
  <c r="P6" i="6"/>
  <c r="J61" i="1" s="1"/>
  <c r="F26" i="1"/>
  <c r="G26" i="1"/>
  <c r="I26" i="1"/>
  <c r="AZ19" i="7"/>
  <c r="BC19" i="7" s="1"/>
  <c r="AZ18" i="7"/>
  <c r="BC18" i="7" s="1"/>
  <c r="AZ17" i="7"/>
  <c r="BC17" i="7" s="1"/>
  <c r="AZ16" i="7"/>
  <c r="BC16" i="7" s="1"/>
  <c r="AZ15" i="7"/>
  <c r="BC15" i="7" s="1"/>
  <c r="AZ14" i="7"/>
  <c r="BC14" i="7" s="1"/>
  <c r="AZ13" i="7"/>
  <c r="BC13" i="7" s="1"/>
  <c r="AZ12" i="7"/>
  <c r="BC12" i="7" s="1"/>
  <c r="AZ11" i="7"/>
  <c r="BC11" i="7" s="1"/>
  <c r="AZ10" i="7"/>
  <c r="BC10" i="7" s="1"/>
  <c r="AZ9" i="7"/>
  <c r="BC9" i="7" s="1"/>
  <c r="AZ8" i="7"/>
  <c r="BC8" i="7" s="1"/>
  <c r="AZ7" i="7"/>
  <c r="BC7" i="7" s="1"/>
  <c r="AZ6" i="7"/>
  <c r="BC6" i="7" s="1"/>
  <c r="AZ5" i="7"/>
  <c r="BC5" i="7" s="1"/>
  <c r="AO5" i="7"/>
  <c r="AR5" i="7" s="1"/>
  <c r="I14" i="7" s="1"/>
  <c r="AF54" i="6"/>
  <c r="AD54" i="6"/>
  <c r="AG54" i="6" s="1"/>
  <c r="AD28" i="6"/>
  <c r="AG28" i="6" s="1"/>
  <c r="AF53" i="6"/>
  <c r="AD53" i="6"/>
  <c r="AG53" i="6" s="1"/>
  <c r="AF27" i="6"/>
  <c r="AD27" i="6"/>
  <c r="AG27" i="6" s="1"/>
  <c r="AD52" i="6"/>
  <c r="AG52" i="6" s="1"/>
  <c r="AD26" i="6"/>
  <c r="AG26" i="6" s="1"/>
  <c r="AD51" i="6"/>
  <c r="AG51" i="6" s="1"/>
  <c r="AD25" i="6"/>
  <c r="AG25" i="6" s="1"/>
  <c r="AD50" i="6"/>
  <c r="AG50" i="6" s="1"/>
  <c r="AD24" i="6"/>
  <c r="AG24" i="6" s="1"/>
  <c r="AD49" i="6"/>
  <c r="AG49" i="6" s="1"/>
  <c r="AD23" i="6"/>
  <c r="AG23" i="6" s="1"/>
  <c r="AD48" i="6"/>
  <c r="AG48" i="6" s="1"/>
  <c r="AD22" i="6"/>
  <c r="AG22" i="6" s="1"/>
  <c r="AD47" i="6"/>
  <c r="AG47" i="6" s="1"/>
  <c r="AD21" i="6"/>
  <c r="AG21" i="6" s="1"/>
  <c r="AD46" i="6"/>
  <c r="AG46" i="6" s="1"/>
  <c r="AD20" i="6"/>
  <c r="AG20" i="6" s="1"/>
  <c r="AD45" i="6"/>
  <c r="AG45" i="6" s="1"/>
  <c r="AD19" i="6"/>
  <c r="AG19" i="6" s="1"/>
  <c r="AD44" i="6"/>
  <c r="AG44" i="6" s="1"/>
  <c r="AD18" i="6"/>
  <c r="AG18" i="6" s="1"/>
  <c r="AD43" i="6"/>
  <c r="AG43" i="6" s="1"/>
  <c r="AD17" i="6"/>
  <c r="AG17" i="6" s="1"/>
  <c r="AD42" i="6"/>
  <c r="AG42" i="6" s="1"/>
  <c r="AD16" i="6"/>
  <c r="AG16" i="6" s="1"/>
  <c r="AF41" i="6"/>
  <c r="AD41" i="6"/>
  <c r="AG41" i="6" s="1"/>
  <c r="AD15" i="6"/>
  <c r="AG15" i="6" s="1"/>
  <c r="AF40" i="6"/>
  <c r="AD40" i="6"/>
  <c r="AG40" i="6" s="1"/>
  <c r="AF14" i="6"/>
  <c r="AD14" i="6"/>
  <c r="AG14" i="6" s="1"/>
  <c r="AD39" i="6"/>
  <c r="AG39" i="6" s="1"/>
  <c r="AD13" i="6"/>
  <c r="AG13" i="6" s="1"/>
  <c r="AD38" i="6"/>
  <c r="AG38" i="6" s="1"/>
  <c r="AF12" i="6"/>
  <c r="AD12" i="6"/>
  <c r="AG12" i="6" s="1"/>
  <c r="AF37" i="6"/>
  <c r="AD37" i="6"/>
  <c r="AG37" i="6" s="1"/>
  <c r="AF11" i="6"/>
  <c r="AD11" i="6"/>
  <c r="AG11" i="6" s="1"/>
  <c r="AD36" i="6"/>
  <c r="AG36" i="6" s="1"/>
  <c r="AF10" i="6"/>
  <c r="AD10" i="6"/>
  <c r="AG10" i="6" s="1"/>
  <c r="AD35" i="6"/>
  <c r="AG35" i="6" s="1"/>
  <c r="AD9" i="6"/>
  <c r="AG9" i="6" s="1"/>
  <c r="AF34" i="6"/>
  <c r="AD34" i="6"/>
  <c r="AG34" i="6" s="1"/>
  <c r="AF8" i="6"/>
  <c r="AD8" i="6"/>
  <c r="AG8" i="6" s="1"/>
  <c r="AF33" i="6"/>
  <c r="AD33" i="6"/>
  <c r="AG33" i="6" s="1"/>
  <c r="I5" i="6" s="1"/>
  <c r="M5" i="6" s="1"/>
  <c r="AF7" i="6"/>
  <c r="AD7" i="6"/>
  <c r="AG7" i="6" s="1"/>
  <c r="I4" i="6" s="1"/>
  <c r="AE24" i="5"/>
  <c r="AD24" i="5"/>
  <c r="AE23" i="5"/>
  <c r="AD23" i="5"/>
  <c r="AE45" i="5"/>
  <c r="AD45" i="5"/>
  <c r="AE22" i="5"/>
  <c r="AD22" i="5"/>
  <c r="AE44" i="5"/>
  <c r="AD44" i="5"/>
  <c r="AE21" i="5"/>
  <c r="AD21" i="5"/>
  <c r="AE43" i="5"/>
  <c r="AD43" i="5"/>
  <c r="AE20" i="5"/>
  <c r="AD20" i="5"/>
  <c r="AE42" i="5"/>
  <c r="AD42" i="5"/>
  <c r="AE19" i="5"/>
  <c r="AD19" i="5"/>
  <c r="AE41" i="5"/>
  <c r="AD41" i="5"/>
  <c r="AE18" i="5"/>
  <c r="AD18" i="5"/>
  <c r="AE40" i="5"/>
  <c r="AD40" i="5"/>
  <c r="AE17" i="5"/>
  <c r="AD17" i="5"/>
  <c r="AE39" i="5"/>
  <c r="AD39" i="5"/>
  <c r="AE16" i="5"/>
  <c r="AD16" i="5"/>
  <c r="AE38" i="5"/>
  <c r="AD38" i="5"/>
  <c r="AE15" i="5"/>
  <c r="AD15" i="5"/>
  <c r="AE37" i="5"/>
  <c r="AD37" i="5"/>
  <c r="AE14" i="5"/>
  <c r="AD14" i="5"/>
  <c r="AE36" i="5"/>
  <c r="AD36" i="5"/>
  <c r="AE13" i="5"/>
  <c r="AD13" i="5"/>
  <c r="AE35" i="5"/>
  <c r="AD35" i="5"/>
  <c r="AE12" i="5"/>
  <c r="AD12" i="5"/>
  <c r="AE34" i="5"/>
  <c r="AD34" i="5"/>
  <c r="AE11" i="5"/>
  <c r="AD11" i="5"/>
  <c r="AE33" i="5"/>
  <c r="AD33" i="5"/>
  <c r="AE10" i="5"/>
  <c r="AD10" i="5"/>
  <c r="AE32" i="5"/>
  <c r="AD32" i="5"/>
  <c r="AE9" i="5"/>
  <c r="AD9" i="5"/>
  <c r="AE31" i="5"/>
  <c r="AD31" i="5"/>
  <c r="AE8" i="5"/>
  <c r="AD8" i="5"/>
  <c r="AE30" i="5"/>
  <c r="AD30" i="5"/>
  <c r="AE7" i="5"/>
  <c r="AD7" i="5"/>
  <c r="AE29" i="5"/>
  <c r="AD29" i="5"/>
  <c r="AE6" i="5"/>
  <c r="O4" i="5" s="1"/>
  <c r="AD6" i="5"/>
  <c r="AE28" i="5"/>
  <c r="O5" i="5" s="1"/>
  <c r="S5" i="5" s="1"/>
  <c r="AD28" i="5"/>
  <c r="AE96" i="4"/>
  <c r="AD96" i="4"/>
  <c r="AE95" i="4"/>
  <c r="AD95" i="4"/>
  <c r="AE94" i="4"/>
  <c r="AD94" i="4"/>
  <c r="AE93" i="4"/>
  <c r="AD93" i="4"/>
  <c r="AE92" i="4"/>
  <c r="AD92" i="4"/>
  <c r="AE91" i="4"/>
  <c r="AD91" i="4"/>
  <c r="AE90" i="4"/>
  <c r="AD90" i="4"/>
  <c r="AE89" i="4"/>
  <c r="AD89" i="4"/>
  <c r="AE88" i="4"/>
  <c r="AD88" i="4"/>
  <c r="AE87" i="4"/>
  <c r="AD87" i="4"/>
  <c r="AE86" i="4"/>
  <c r="AD86" i="4"/>
  <c r="AE85" i="4"/>
  <c r="AD85" i="4"/>
  <c r="AE84" i="4"/>
  <c r="AD84" i="4"/>
  <c r="AE31" i="4"/>
  <c r="AD31" i="4"/>
  <c r="AE83" i="4"/>
  <c r="AD83" i="4"/>
  <c r="AE30" i="4"/>
  <c r="AD30" i="4"/>
  <c r="AE82" i="4"/>
  <c r="AD82" i="4"/>
  <c r="AE29" i="4"/>
  <c r="AD29" i="4"/>
  <c r="AE81" i="4"/>
  <c r="AD81" i="4"/>
  <c r="AE28" i="4"/>
  <c r="AD28" i="4"/>
  <c r="AE80" i="4"/>
  <c r="AD80" i="4"/>
  <c r="AE27" i="4"/>
  <c r="AD27" i="4"/>
  <c r="AE79" i="4"/>
  <c r="AD79" i="4"/>
  <c r="AE26" i="4"/>
  <c r="AD26" i="4"/>
  <c r="AE78" i="4"/>
  <c r="AD78" i="4"/>
  <c r="AE25" i="4"/>
  <c r="AD25" i="4"/>
  <c r="AE77" i="4"/>
  <c r="AD77" i="4"/>
  <c r="AE24" i="4"/>
  <c r="AD24" i="4"/>
  <c r="AE76" i="4"/>
  <c r="AD76" i="4"/>
  <c r="AE23" i="4"/>
  <c r="AD23" i="4"/>
  <c r="AE75" i="4"/>
  <c r="AD75" i="4"/>
  <c r="AE22" i="4"/>
  <c r="AD22" i="4"/>
  <c r="AE74" i="4"/>
  <c r="AD74" i="4"/>
  <c r="AE21" i="4"/>
  <c r="AD21" i="4"/>
  <c r="AE73" i="4"/>
  <c r="AD73" i="4"/>
  <c r="AE20" i="4"/>
  <c r="AD20" i="4"/>
  <c r="AE72" i="4"/>
  <c r="AD72" i="4"/>
  <c r="AE19" i="4"/>
  <c r="AD19" i="4"/>
  <c r="AE71" i="4"/>
  <c r="AD71" i="4"/>
  <c r="AE18" i="4"/>
  <c r="AD18" i="4"/>
  <c r="AE70" i="4"/>
  <c r="AD70" i="4"/>
  <c r="AE17" i="4"/>
  <c r="AD17" i="4"/>
  <c r="AE69" i="4"/>
  <c r="AD69" i="4"/>
  <c r="AE16" i="4"/>
  <c r="AD16" i="4"/>
  <c r="AE68" i="4"/>
  <c r="AD68" i="4"/>
  <c r="AE15" i="4"/>
  <c r="AD15" i="4"/>
  <c r="AE67" i="4"/>
  <c r="AD67" i="4"/>
  <c r="AE14" i="4"/>
  <c r="AD14" i="4"/>
  <c r="AE66" i="4"/>
  <c r="AD66" i="4"/>
  <c r="AE13" i="4"/>
  <c r="AD13" i="4"/>
  <c r="AE65" i="4"/>
  <c r="AD65" i="4"/>
  <c r="AE12" i="4"/>
  <c r="AD12" i="4"/>
  <c r="AE64" i="4"/>
  <c r="AD64" i="4"/>
  <c r="AE11" i="4"/>
  <c r="AD11" i="4"/>
  <c r="AE63" i="4"/>
  <c r="AD63" i="4"/>
  <c r="AE10" i="4"/>
  <c r="AD10" i="4"/>
  <c r="AE62" i="4"/>
  <c r="AD62" i="4"/>
  <c r="AE9" i="4"/>
  <c r="AD9" i="4"/>
  <c r="AE61" i="4"/>
  <c r="AD61" i="4"/>
  <c r="AE8" i="4"/>
  <c r="AD8" i="4"/>
  <c r="AE60" i="4"/>
  <c r="AD60" i="4"/>
  <c r="AE7" i="4"/>
  <c r="AD7" i="4"/>
  <c r="AE59" i="4"/>
  <c r="AD59" i="4"/>
  <c r="AE6" i="4"/>
  <c r="AD6" i="4"/>
  <c r="AE34" i="3"/>
  <c r="AD34" i="3"/>
  <c r="AE33" i="3"/>
  <c r="AD33" i="3"/>
  <c r="AT15" i="3"/>
  <c r="AE32" i="3"/>
  <c r="AD32" i="3"/>
  <c r="AE17" i="3"/>
  <c r="AD17" i="3"/>
  <c r="AE31" i="3"/>
  <c r="AD31" i="3"/>
  <c r="AE16" i="3"/>
  <c r="AD16" i="3"/>
  <c r="AE30" i="3"/>
  <c r="AD30" i="3"/>
  <c r="AE15" i="3"/>
  <c r="AD15" i="3"/>
  <c r="AE29" i="3"/>
  <c r="AD29" i="3"/>
  <c r="AE14" i="3"/>
  <c r="AD14" i="3"/>
  <c r="AE28" i="3"/>
  <c r="AD28" i="3"/>
  <c r="AE13" i="3"/>
  <c r="AD13" i="3"/>
  <c r="AE44" i="3"/>
  <c r="AD44" i="3"/>
  <c r="AE27" i="3"/>
  <c r="AD27" i="3"/>
  <c r="AE12" i="3"/>
  <c r="AD12" i="3"/>
  <c r="AE43" i="3"/>
  <c r="AD43" i="3"/>
  <c r="AE26" i="3"/>
  <c r="AD26" i="3"/>
  <c r="AE11" i="3"/>
  <c r="AD11" i="3"/>
  <c r="AE42" i="3"/>
  <c r="AD42" i="3"/>
  <c r="AE25" i="3"/>
  <c r="AD25" i="3"/>
  <c r="AE10" i="3"/>
  <c r="AD10" i="3"/>
  <c r="AE41" i="3"/>
  <c r="AD41" i="3"/>
  <c r="AE24" i="3"/>
  <c r="AD24" i="3"/>
  <c r="AE9" i="3"/>
  <c r="AD9" i="3"/>
  <c r="AE40" i="3"/>
  <c r="AD40" i="3"/>
  <c r="AE23" i="3"/>
  <c r="AD23" i="3"/>
  <c r="AE8" i="3"/>
  <c r="AD8" i="3"/>
  <c r="AE39" i="3"/>
  <c r="AD39" i="3"/>
  <c r="AE22" i="3"/>
  <c r="AD22" i="3"/>
  <c r="AE7" i="3"/>
  <c r="AD7" i="3"/>
  <c r="AE38" i="3"/>
  <c r="AD38" i="3"/>
  <c r="AE21" i="3"/>
  <c r="AD21" i="3"/>
  <c r="AE6" i="3"/>
  <c r="AD6" i="3"/>
  <c r="AE50" i="2"/>
  <c r="AD50" i="2"/>
  <c r="AE15" i="2"/>
  <c r="AE49" i="2"/>
  <c r="AD49" i="2"/>
  <c r="AE14" i="2"/>
  <c r="AE48" i="2"/>
  <c r="AD48" i="2"/>
  <c r="AE13" i="2"/>
  <c r="AE47" i="2"/>
  <c r="AD47" i="2"/>
  <c r="AE12" i="2"/>
  <c r="AE46" i="2"/>
  <c r="AD46" i="2"/>
  <c r="AE30" i="2"/>
  <c r="AD30" i="2"/>
  <c r="AE11" i="2"/>
  <c r="AE45" i="2"/>
  <c r="AD45" i="2"/>
  <c r="AE29" i="2"/>
  <c r="AD29" i="2"/>
  <c r="AE10" i="2"/>
  <c r="AE44" i="2"/>
  <c r="AD44" i="2"/>
  <c r="AE37" i="2"/>
  <c r="AD37" i="2"/>
  <c r="AE28" i="2"/>
  <c r="AD28" i="2"/>
  <c r="AE9" i="2"/>
  <c r="AE43" i="2"/>
  <c r="AD43" i="2"/>
  <c r="AE36" i="2"/>
  <c r="AD36" i="2"/>
  <c r="AE27" i="2"/>
  <c r="AD27" i="2"/>
  <c r="AE8" i="2"/>
  <c r="AE42" i="2"/>
  <c r="AD42" i="2"/>
  <c r="AE35" i="2"/>
  <c r="AD35" i="2"/>
  <c r="AE26" i="2"/>
  <c r="AD26" i="2"/>
  <c r="AE7" i="2"/>
  <c r="AE41" i="2"/>
  <c r="AE34" i="2"/>
  <c r="AE25" i="2"/>
  <c r="AE6" i="2"/>
  <c r="O4" i="3" l="1"/>
  <c r="P4" i="3"/>
  <c r="Q4" i="3"/>
  <c r="N4" i="3"/>
  <c r="I6" i="4"/>
  <c r="M6" i="4" s="1"/>
  <c r="J6" i="4"/>
  <c r="K6" i="4"/>
  <c r="L6" i="4" s="1"/>
  <c r="H6" i="4"/>
  <c r="I21" i="6"/>
  <c r="I20" i="6"/>
  <c r="I22" i="6"/>
  <c r="M4" i="6"/>
  <c r="M14" i="7"/>
  <c r="K62" i="1"/>
  <c r="R7" i="6"/>
  <c r="K65" i="1"/>
  <c r="R10" i="6"/>
  <c r="K68" i="1"/>
  <c r="R13" i="6"/>
  <c r="L22" i="1"/>
  <c r="T9" i="3"/>
  <c r="T13" i="3" s="1"/>
  <c r="T11" i="3"/>
  <c r="T8" i="3"/>
  <c r="T10" i="3"/>
  <c r="T12" i="3"/>
  <c r="L25" i="1"/>
  <c r="T11" i="4"/>
  <c r="T9" i="4"/>
  <c r="T13" i="4" s="1"/>
  <c r="T12" i="4"/>
  <c r="T10" i="4"/>
  <c r="T8" i="4"/>
  <c r="T8" i="5"/>
  <c r="T9" i="5"/>
  <c r="T13" i="5" s="1"/>
  <c r="T10" i="5"/>
  <c r="T11" i="5"/>
  <c r="T12" i="5"/>
  <c r="T13" i="2"/>
  <c r="T14" i="2"/>
  <c r="Q5" i="3"/>
  <c r="R5" i="3" s="1"/>
  <c r="N5" i="3"/>
  <c r="O5" i="3"/>
  <c r="S5" i="3" s="1"/>
  <c r="P5" i="3"/>
  <c r="O6" i="3"/>
  <c r="S6" i="3" s="1"/>
  <c r="P6" i="3"/>
  <c r="Q6" i="3"/>
  <c r="R6" i="3" s="1"/>
  <c r="N6" i="3"/>
  <c r="I4" i="4"/>
  <c r="J4" i="4"/>
  <c r="K4" i="4"/>
  <c r="H4" i="4"/>
  <c r="K4" i="3"/>
  <c r="H4" i="3"/>
  <c r="J4" i="3"/>
  <c r="J5" i="3"/>
  <c r="K5" i="3"/>
  <c r="L5" i="3" s="1"/>
  <c r="H5" i="3"/>
  <c r="K6" i="3"/>
  <c r="H6" i="3"/>
  <c r="J6" i="3"/>
  <c r="Q4" i="4"/>
  <c r="N4" i="4"/>
  <c r="O4" i="4"/>
  <c r="P4" i="4"/>
  <c r="Q6" i="4"/>
  <c r="N6" i="4"/>
  <c r="O6" i="4"/>
  <c r="S6" i="4" s="1"/>
  <c r="P6" i="4"/>
  <c r="O8" i="5"/>
  <c r="O9" i="5"/>
  <c r="O13" i="5" s="1"/>
  <c r="O10" i="5"/>
  <c r="O11" i="5"/>
  <c r="O12" i="5"/>
  <c r="S4" i="5"/>
  <c r="I23" i="7"/>
  <c r="M23" i="7" s="1"/>
  <c r="K63" i="1"/>
  <c r="R8" i="6"/>
  <c r="K64" i="1"/>
  <c r="R9" i="6"/>
  <c r="K66" i="1"/>
  <c r="R11" i="6"/>
  <c r="K67" i="1"/>
  <c r="R12" i="6"/>
  <c r="K69" i="1"/>
  <c r="R14" i="6"/>
  <c r="L59" i="1"/>
  <c r="T18" i="6"/>
  <c r="T20" i="6"/>
  <c r="T19" i="6"/>
  <c r="T23" i="6" s="1"/>
  <c r="T21" i="6"/>
  <c r="T22" i="6"/>
  <c r="K70" i="1"/>
  <c r="R15" i="6"/>
  <c r="I4" i="5"/>
  <c r="M4" i="5" s="1"/>
  <c r="J5" i="5"/>
  <c r="I5" i="5"/>
  <c r="M5" i="5" s="1"/>
  <c r="K5" i="5"/>
  <c r="L5" i="5" s="1"/>
  <c r="G29" i="1"/>
  <c r="H5" i="5"/>
  <c r="Q5" i="5"/>
  <c r="R5" i="5" s="1"/>
  <c r="P5" i="5"/>
  <c r="N5" i="5"/>
  <c r="I29" i="1" s="1"/>
  <c r="H4" i="5"/>
  <c r="K4" i="5"/>
  <c r="J4" i="5"/>
  <c r="N4" i="5"/>
  <c r="Q4" i="5"/>
  <c r="P4" i="5"/>
  <c r="L28" i="1"/>
  <c r="I4" i="3"/>
  <c r="I6" i="3"/>
  <c r="M6" i="3" s="1"/>
  <c r="I5" i="3"/>
  <c r="M5" i="3" s="1"/>
  <c r="K22" i="1"/>
  <c r="I9" i="2"/>
  <c r="M9" i="2" s="1"/>
  <c r="H9" i="2"/>
  <c r="F21" i="1" s="1"/>
  <c r="K9" i="2"/>
  <c r="J9" i="2"/>
  <c r="G21" i="1" s="1"/>
  <c r="N7" i="2"/>
  <c r="O7" i="2"/>
  <c r="S7" i="2" s="1"/>
  <c r="P7" i="2"/>
  <c r="Q7" i="2"/>
  <c r="L16" i="1"/>
  <c r="T12" i="2"/>
  <c r="T16" i="2" s="1"/>
  <c r="T11" i="2"/>
  <c r="T15" i="2"/>
  <c r="H6" i="2"/>
  <c r="M6" i="2"/>
  <c r="J6" i="2"/>
  <c r="K6" i="2"/>
  <c r="H18" i="1" s="1"/>
  <c r="I6" i="2"/>
  <c r="Q6" i="2"/>
  <c r="P6" i="2"/>
  <c r="O6" i="2"/>
  <c r="S6" i="2" s="1"/>
  <c r="N6" i="2"/>
  <c r="O5" i="2"/>
  <c r="K7" i="2"/>
  <c r="I7" i="2"/>
  <c r="M7" i="2" s="1"/>
  <c r="H7" i="2"/>
  <c r="J7" i="2"/>
  <c r="G19" i="1" s="1"/>
  <c r="R9" i="2"/>
  <c r="L8" i="2"/>
  <c r="H20" i="1"/>
  <c r="K20" i="1"/>
  <c r="R8" i="2"/>
  <c r="G18" i="1"/>
  <c r="H19" i="1"/>
  <c r="J5" i="2"/>
  <c r="K5" i="2"/>
  <c r="I5" i="2"/>
  <c r="H5" i="2"/>
  <c r="Q5" i="2"/>
  <c r="N5" i="2"/>
  <c r="P5" i="2"/>
  <c r="K29" i="1"/>
  <c r="J29" i="1"/>
  <c r="H29" i="1"/>
  <c r="F29" i="1"/>
  <c r="G27" i="1"/>
  <c r="H27" i="1"/>
  <c r="F27" i="1"/>
  <c r="K27" i="1"/>
  <c r="I27" i="1"/>
  <c r="J27" i="1"/>
  <c r="AV13" i="3"/>
  <c r="H24" i="1"/>
  <c r="F24" i="1"/>
  <c r="G24" i="1"/>
  <c r="J24" i="1"/>
  <c r="K24" i="1"/>
  <c r="I24" i="1"/>
  <c r="J23" i="7"/>
  <c r="G49" i="1" s="1"/>
  <c r="K23" i="7"/>
  <c r="H23" i="7"/>
  <c r="F49" i="1" s="1"/>
  <c r="BB12" i="7"/>
  <c r="K14" i="7"/>
  <c r="H14" i="7"/>
  <c r="J14" i="7"/>
  <c r="BB5" i="7"/>
  <c r="BB19" i="7"/>
  <c r="AQ5" i="7"/>
  <c r="AQ7" i="7"/>
  <c r="AQ16" i="7"/>
  <c r="AQ17" i="7"/>
  <c r="AQ23" i="7"/>
  <c r="BB14" i="7"/>
  <c r="J18" i="1"/>
  <c r="I18" i="1"/>
  <c r="F18" i="1"/>
  <c r="F16" i="1"/>
  <c r="G16" i="1"/>
  <c r="H16" i="1"/>
  <c r="J19" i="1"/>
  <c r="I19" i="1"/>
  <c r="I16" i="1"/>
  <c r="J16" i="1"/>
  <c r="K16" i="1"/>
  <c r="K4" i="6"/>
  <c r="J4" i="6"/>
  <c r="H4" i="6"/>
  <c r="H5" i="6"/>
  <c r="F60" i="1" s="1"/>
  <c r="K5" i="6"/>
  <c r="J5" i="6"/>
  <c r="G60" i="1" s="1"/>
  <c r="AF38" i="6"/>
  <c r="AF35" i="6"/>
  <c r="O5" i="6" s="1"/>
  <c r="S5" i="6" s="1"/>
  <c r="AF51" i="6"/>
  <c r="AF39" i="6"/>
  <c r="AF36" i="6"/>
  <c r="AF21" i="6"/>
  <c r="AF24" i="6"/>
  <c r="AF26" i="6"/>
  <c r="AF13" i="6"/>
  <c r="AF9" i="6"/>
  <c r="O4" i="6" s="1"/>
  <c r="AF15" i="6"/>
  <c r="AF17" i="6"/>
  <c r="AF19" i="6"/>
  <c r="AF20" i="6"/>
  <c r="AF22" i="6"/>
  <c r="AF23" i="6"/>
  <c r="AF25" i="6"/>
  <c r="H25" i="1"/>
  <c r="G25" i="1"/>
  <c r="F25" i="1"/>
  <c r="K25" i="1"/>
  <c r="J25" i="1"/>
  <c r="I25" i="1"/>
  <c r="AW12" i="3"/>
  <c r="F22" i="1"/>
  <c r="G22" i="1"/>
  <c r="H22" i="1"/>
  <c r="AV12" i="3"/>
  <c r="J22" i="1"/>
  <c r="I22" i="1"/>
  <c r="F23" i="1"/>
  <c r="G23" i="1"/>
  <c r="H23" i="1"/>
  <c r="J23" i="1"/>
  <c r="K23" i="1"/>
  <c r="I23" i="1"/>
  <c r="AF43" i="6"/>
  <c r="AF45" i="6"/>
  <c r="AF47" i="6"/>
  <c r="AF50" i="6"/>
  <c r="AF16" i="6"/>
  <c r="AF18" i="6"/>
  <c r="AF49" i="6"/>
  <c r="AF42" i="6"/>
  <c r="AF44" i="6"/>
  <c r="AF46" i="6"/>
  <c r="AF48" i="6"/>
  <c r="AF52" i="6"/>
  <c r="AF28" i="6"/>
  <c r="AW13" i="3"/>
  <c r="O19" i="6" l="1"/>
  <c r="O23" i="6" s="1"/>
  <c r="O21" i="6"/>
  <c r="O18" i="6"/>
  <c r="O20" i="6"/>
  <c r="S4" i="6"/>
  <c r="O22" i="6"/>
  <c r="M8" i="5"/>
  <c r="M9" i="5"/>
  <c r="M13" i="5" s="1"/>
  <c r="M10" i="5"/>
  <c r="M11" i="5"/>
  <c r="M12" i="5"/>
  <c r="F59" i="1"/>
  <c r="H18" i="6"/>
  <c r="H20" i="6"/>
  <c r="H22" i="6"/>
  <c r="H21" i="6"/>
  <c r="F40" i="1"/>
  <c r="H36" i="7"/>
  <c r="H34" i="7"/>
  <c r="H38" i="7"/>
  <c r="H37" i="7"/>
  <c r="G59" i="1"/>
  <c r="J18" i="6"/>
  <c r="J20" i="6"/>
  <c r="J19" i="6"/>
  <c r="J23" i="6" s="1"/>
  <c r="J21" i="6"/>
  <c r="J22" i="6"/>
  <c r="G40" i="1"/>
  <c r="J36" i="7"/>
  <c r="J35" i="7"/>
  <c r="J39" i="7" s="1"/>
  <c r="J34" i="7"/>
  <c r="J38" i="7"/>
  <c r="J37" i="7"/>
  <c r="H40" i="1"/>
  <c r="L14" i="7"/>
  <c r="K37" i="7"/>
  <c r="K36" i="7"/>
  <c r="K35" i="7"/>
  <c r="K39" i="7" s="1"/>
  <c r="K34" i="7"/>
  <c r="K38" i="7"/>
  <c r="J17" i="1"/>
  <c r="P13" i="2"/>
  <c r="P14" i="2"/>
  <c r="Q13" i="2"/>
  <c r="Q14" i="2"/>
  <c r="M5" i="2"/>
  <c r="I13" i="2"/>
  <c r="I14" i="2"/>
  <c r="J13" i="2"/>
  <c r="J14" i="2"/>
  <c r="H12" i="2"/>
  <c r="Q8" i="5"/>
  <c r="Q9" i="5"/>
  <c r="Q13" i="5" s="1"/>
  <c r="Q10" i="5"/>
  <c r="Q11" i="5"/>
  <c r="Q12" i="5"/>
  <c r="R4" i="5"/>
  <c r="G28" i="1"/>
  <c r="J8" i="5"/>
  <c r="J9" i="5"/>
  <c r="J13" i="5" s="1"/>
  <c r="J10" i="5"/>
  <c r="J11" i="5"/>
  <c r="J12" i="5"/>
  <c r="H8" i="5"/>
  <c r="H9" i="5"/>
  <c r="H13" i="5" s="1"/>
  <c r="H10" i="5"/>
  <c r="H11" i="5"/>
  <c r="H12" i="5"/>
  <c r="R6" i="4"/>
  <c r="O12" i="4"/>
  <c r="O10" i="4"/>
  <c r="O8" i="4"/>
  <c r="O11" i="4"/>
  <c r="O9" i="4"/>
  <c r="O13" i="4" s="1"/>
  <c r="S4" i="4"/>
  <c r="Q12" i="4"/>
  <c r="Q10" i="4"/>
  <c r="Q8" i="4"/>
  <c r="R4" i="4"/>
  <c r="Q11" i="4"/>
  <c r="Q9" i="4"/>
  <c r="Q13" i="4" s="1"/>
  <c r="H8" i="3"/>
  <c r="H9" i="3"/>
  <c r="H13" i="3" s="1"/>
  <c r="H11" i="3"/>
  <c r="H10" i="3"/>
  <c r="H12" i="3"/>
  <c r="H11" i="4"/>
  <c r="H9" i="4"/>
  <c r="H13" i="4" s="1"/>
  <c r="H12" i="4"/>
  <c r="H10" i="4"/>
  <c r="H8" i="4"/>
  <c r="J11" i="4"/>
  <c r="J9" i="4"/>
  <c r="J13" i="4" s="1"/>
  <c r="J12" i="4"/>
  <c r="J10" i="4"/>
  <c r="J8" i="4"/>
  <c r="I34" i="7"/>
  <c r="I36" i="7"/>
  <c r="M19" i="6"/>
  <c r="M23" i="6" s="1"/>
  <c r="M21" i="6"/>
  <c r="M18" i="6"/>
  <c r="M20" i="6"/>
  <c r="M22" i="6"/>
  <c r="N8" i="3"/>
  <c r="N9" i="3"/>
  <c r="N13" i="3" s="1"/>
  <c r="N11" i="3"/>
  <c r="N10" i="3"/>
  <c r="N12" i="3"/>
  <c r="P9" i="3"/>
  <c r="P13" i="3" s="1"/>
  <c r="P11" i="3"/>
  <c r="P8" i="3"/>
  <c r="P10" i="3"/>
  <c r="P12" i="3"/>
  <c r="H60" i="1"/>
  <c r="L5" i="6"/>
  <c r="H59" i="1"/>
  <c r="K19" i="6"/>
  <c r="K23" i="6" s="1"/>
  <c r="K21" i="6"/>
  <c r="K18" i="6"/>
  <c r="K20" i="6"/>
  <c r="K22" i="6"/>
  <c r="L4" i="6"/>
  <c r="H49" i="1"/>
  <c r="L23" i="7"/>
  <c r="N13" i="2"/>
  <c r="N14" i="2"/>
  <c r="H14" i="2"/>
  <c r="H13" i="2"/>
  <c r="K13" i="2"/>
  <c r="K14" i="2"/>
  <c r="O13" i="2"/>
  <c r="O14" i="2"/>
  <c r="I10" i="3"/>
  <c r="I12" i="3"/>
  <c r="M4" i="3"/>
  <c r="I8" i="3"/>
  <c r="I9" i="3"/>
  <c r="I13" i="3" s="1"/>
  <c r="I11" i="3"/>
  <c r="J28" i="1"/>
  <c r="P8" i="5"/>
  <c r="P9" i="5"/>
  <c r="P13" i="5" s="1"/>
  <c r="P10" i="5"/>
  <c r="P11" i="5"/>
  <c r="P12" i="5"/>
  <c r="I28" i="1"/>
  <c r="N8" i="5"/>
  <c r="N9" i="5"/>
  <c r="N13" i="5" s="1"/>
  <c r="N10" i="5"/>
  <c r="N11" i="5"/>
  <c r="N12" i="5"/>
  <c r="K8" i="5"/>
  <c r="K9" i="5"/>
  <c r="K13" i="5" s="1"/>
  <c r="K10" i="5"/>
  <c r="K11" i="5"/>
  <c r="K12" i="5"/>
  <c r="I8" i="5"/>
  <c r="I9" i="5"/>
  <c r="I13" i="5" s="1"/>
  <c r="I10" i="5"/>
  <c r="I11" i="5"/>
  <c r="I12" i="5"/>
  <c r="S8" i="5"/>
  <c r="S9" i="5"/>
  <c r="S13" i="5" s="1"/>
  <c r="S10" i="5"/>
  <c r="S11" i="5"/>
  <c r="S12" i="5"/>
  <c r="P11" i="4"/>
  <c r="P9" i="4"/>
  <c r="P13" i="4" s="1"/>
  <c r="P12" i="4"/>
  <c r="P10" i="4"/>
  <c r="P8" i="4"/>
  <c r="N11" i="4"/>
  <c r="N9" i="4"/>
  <c r="N13" i="4" s="1"/>
  <c r="N12" i="4"/>
  <c r="N10" i="4"/>
  <c r="N8" i="4"/>
  <c r="L6" i="3"/>
  <c r="J8" i="3"/>
  <c r="J9" i="3"/>
  <c r="J13" i="3" s="1"/>
  <c r="J11" i="3"/>
  <c r="J10" i="3"/>
  <c r="J12" i="3"/>
  <c r="K8" i="3"/>
  <c r="K10" i="3"/>
  <c r="K12" i="3"/>
  <c r="K9" i="3"/>
  <c r="K13" i="3" s="1"/>
  <c r="K11" i="3"/>
  <c r="L4" i="3"/>
  <c r="K12" i="4"/>
  <c r="K10" i="4"/>
  <c r="K8" i="4"/>
  <c r="K11" i="4"/>
  <c r="K9" i="4"/>
  <c r="K13" i="4" s="1"/>
  <c r="L4" i="4"/>
  <c r="I12" i="4"/>
  <c r="I10" i="4"/>
  <c r="I8" i="4"/>
  <c r="M4" i="4"/>
  <c r="I11" i="4"/>
  <c r="I9" i="4"/>
  <c r="I13" i="4" s="1"/>
  <c r="I37" i="7"/>
  <c r="I38" i="7"/>
  <c r="M37" i="7"/>
  <c r="M36" i="7"/>
  <c r="M35" i="7"/>
  <c r="M39" i="7" s="1"/>
  <c r="M34" i="7"/>
  <c r="M38" i="7"/>
  <c r="Q8" i="3"/>
  <c r="Q10" i="3"/>
  <c r="Q12" i="3"/>
  <c r="Q9" i="3"/>
  <c r="Q13" i="3" s="1"/>
  <c r="Q11" i="3"/>
  <c r="R4" i="3"/>
  <c r="O8" i="3"/>
  <c r="O10" i="3"/>
  <c r="O12" i="3"/>
  <c r="S4" i="3"/>
  <c r="O9" i="3"/>
  <c r="O13" i="3" s="1"/>
  <c r="O11" i="3"/>
  <c r="H28" i="1"/>
  <c r="L4" i="5"/>
  <c r="F28" i="1"/>
  <c r="K28" i="1"/>
  <c r="M15" i="2"/>
  <c r="M12" i="2"/>
  <c r="M16" i="2" s="1"/>
  <c r="M11" i="2"/>
  <c r="I17" i="1"/>
  <c r="N15" i="2"/>
  <c r="N12" i="2"/>
  <c r="N16" i="2" s="1"/>
  <c r="N11" i="2"/>
  <c r="K12" i="2"/>
  <c r="K16" i="2" s="1"/>
  <c r="K11" i="2"/>
  <c r="K15" i="2"/>
  <c r="Q15" i="2"/>
  <c r="Q11" i="2"/>
  <c r="Q12" i="2"/>
  <c r="Q16" i="2" s="1"/>
  <c r="O11" i="2"/>
  <c r="O12" i="2"/>
  <c r="O16" i="2" s="1"/>
  <c r="O15" i="2"/>
  <c r="F17" i="1"/>
  <c r="H11" i="2"/>
  <c r="H16" i="2"/>
  <c r="H15" i="2"/>
  <c r="S5" i="2"/>
  <c r="G17" i="1"/>
  <c r="J15" i="2"/>
  <c r="J11" i="2"/>
  <c r="J12" i="2"/>
  <c r="J16" i="2" s="1"/>
  <c r="P11" i="2"/>
  <c r="P15" i="2"/>
  <c r="P12" i="2"/>
  <c r="P16" i="2" s="1"/>
  <c r="I15" i="2"/>
  <c r="I11" i="2"/>
  <c r="I12" i="2"/>
  <c r="I16" i="2" s="1"/>
  <c r="F19" i="1"/>
  <c r="H21" i="1"/>
  <c r="L9" i="2"/>
  <c r="L6" i="2"/>
  <c r="K18" i="1"/>
  <c r="R6" i="2"/>
  <c r="L7" i="2"/>
  <c r="K19" i="1"/>
  <c r="R7" i="2"/>
  <c r="L5" i="2"/>
  <c r="H17" i="1"/>
  <c r="R5" i="2"/>
  <c r="K17" i="1"/>
  <c r="BB6" i="7"/>
  <c r="O23" i="7" s="1"/>
  <c r="S23" i="7" s="1"/>
  <c r="BB16" i="7"/>
  <c r="BB10" i="7"/>
  <c r="BB13" i="7"/>
  <c r="BB7" i="7"/>
  <c r="BB18" i="7"/>
  <c r="BB8" i="7"/>
  <c r="BB17" i="7"/>
  <c r="BB11" i="7"/>
  <c r="AQ11" i="7"/>
  <c r="BB9" i="7"/>
  <c r="AQ10" i="7"/>
  <c r="BB15" i="7"/>
  <c r="AQ18" i="7"/>
  <c r="AQ19" i="7"/>
  <c r="AQ22" i="7"/>
  <c r="AQ13" i="7"/>
  <c r="AQ9" i="7"/>
  <c r="AQ15" i="7"/>
  <c r="AQ12" i="7"/>
  <c r="AQ8" i="7"/>
  <c r="AQ20" i="7"/>
  <c r="AQ14" i="7"/>
  <c r="AQ6" i="7"/>
  <c r="O14" i="7" s="1"/>
  <c r="AQ21" i="7"/>
  <c r="N5" i="6"/>
  <c r="I60" i="1" s="1"/>
  <c r="Q6" i="6"/>
  <c r="Q4" i="6"/>
  <c r="Q5" i="6"/>
  <c r="P5" i="6"/>
  <c r="J60" i="1" s="1"/>
  <c r="N4" i="6"/>
  <c r="P4" i="6"/>
  <c r="S14" i="7" l="1"/>
  <c r="O35" i="7"/>
  <c r="O39" i="7" s="1"/>
  <c r="O34" i="7"/>
  <c r="O38" i="7"/>
  <c r="O37" i="7"/>
  <c r="O36" i="7"/>
  <c r="J59" i="1"/>
  <c r="P18" i="6"/>
  <c r="P20" i="6"/>
  <c r="P19" i="6"/>
  <c r="P23" i="6" s="1"/>
  <c r="P21" i="6"/>
  <c r="P22" i="6"/>
  <c r="L8" i="5"/>
  <c r="L9" i="5"/>
  <c r="L13" i="5" s="1"/>
  <c r="L10" i="5"/>
  <c r="L11" i="5"/>
  <c r="L12" i="5"/>
  <c r="S8" i="3"/>
  <c r="S10" i="3"/>
  <c r="S12" i="3"/>
  <c r="S9" i="3"/>
  <c r="S13" i="3" s="1"/>
  <c r="S11" i="3"/>
  <c r="R9" i="3"/>
  <c r="R13" i="3" s="1"/>
  <c r="R11" i="3"/>
  <c r="R8" i="3"/>
  <c r="R10" i="3"/>
  <c r="R12" i="3"/>
  <c r="I59" i="1"/>
  <c r="N18" i="6"/>
  <c r="N20" i="6"/>
  <c r="N19" i="6"/>
  <c r="N23" i="6" s="1"/>
  <c r="N21" i="6"/>
  <c r="N22" i="6"/>
  <c r="K60" i="1"/>
  <c r="R5" i="6"/>
  <c r="K61" i="1"/>
  <c r="R6" i="6"/>
  <c r="R13" i="2"/>
  <c r="R14" i="2"/>
  <c r="L13" i="2"/>
  <c r="L14" i="2"/>
  <c r="S14" i="2"/>
  <c r="S13" i="2"/>
  <c r="M12" i="4"/>
  <c r="M10" i="4"/>
  <c r="M8" i="4"/>
  <c r="M11" i="4"/>
  <c r="M9" i="4"/>
  <c r="M13" i="4" s="1"/>
  <c r="L11" i="4"/>
  <c r="L9" i="4"/>
  <c r="L13" i="4" s="1"/>
  <c r="L12" i="4"/>
  <c r="L10" i="4"/>
  <c r="L8" i="4"/>
  <c r="L8" i="3"/>
  <c r="L9" i="3"/>
  <c r="L13" i="3" s="1"/>
  <c r="L11" i="3"/>
  <c r="L10" i="3"/>
  <c r="L12" i="3"/>
  <c r="M10" i="3"/>
  <c r="M12" i="3"/>
  <c r="M8" i="3"/>
  <c r="M9" i="3"/>
  <c r="M13" i="3" s="1"/>
  <c r="M11" i="3"/>
  <c r="L18" i="6"/>
  <c r="L20" i="6"/>
  <c r="L19" i="6"/>
  <c r="L23" i="6" s="1"/>
  <c r="L21" i="6"/>
  <c r="L22" i="6"/>
  <c r="R11" i="4"/>
  <c r="R9" i="4"/>
  <c r="R13" i="4" s="1"/>
  <c r="R12" i="4"/>
  <c r="R10" i="4"/>
  <c r="R8" i="4"/>
  <c r="S12" i="4"/>
  <c r="S10" i="4"/>
  <c r="S8" i="4"/>
  <c r="S11" i="4"/>
  <c r="S9" i="4"/>
  <c r="S13" i="4" s="1"/>
  <c r="R8" i="5"/>
  <c r="R9" i="5"/>
  <c r="R13" i="5" s="1"/>
  <c r="R10" i="5"/>
  <c r="R11" i="5"/>
  <c r="R12" i="5"/>
  <c r="L36" i="7"/>
  <c r="L35" i="7"/>
  <c r="L39" i="7" s="1"/>
  <c r="L34" i="7"/>
  <c r="L38" i="7"/>
  <c r="L37" i="7"/>
  <c r="K59" i="1"/>
  <c r="Q19" i="6"/>
  <c r="Q23" i="6" s="1"/>
  <c r="Q21" i="6"/>
  <c r="Q18" i="6"/>
  <c r="Q20" i="6"/>
  <c r="Q22" i="6"/>
  <c r="R4" i="6"/>
  <c r="M13" i="2"/>
  <c r="M14" i="2"/>
  <c r="S19" i="6"/>
  <c r="S23" i="6" s="1"/>
  <c r="S21" i="6"/>
  <c r="S18" i="6"/>
  <c r="S20" i="6"/>
  <c r="S22" i="6"/>
  <c r="R11" i="2"/>
  <c r="R15" i="2"/>
  <c r="R12" i="2"/>
  <c r="R16" i="2" s="1"/>
  <c r="L11" i="2"/>
  <c r="L15" i="2"/>
  <c r="L12" i="2"/>
  <c r="L16" i="2" s="1"/>
  <c r="S11" i="2"/>
  <c r="S15" i="2"/>
  <c r="S12" i="2"/>
  <c r="S16" i="2" s="1"/>
  <c r="N23" i="7"/>
  <c r="I49" i="1" s="1"/>
  <c r="Q23" i="7"/>
  <c r="P23" i="7"/>
  <c r="J49" i="1" s="1"/>
  <c r="Q14" i="7"/>
  <c r="N14" i="7"/>
  <c r="P14" i="7"/>
  <c r="I40" i="1" l="1"/>
  <c r="N36" i="7"/>
  <c r="N35" i="7"/>
  <c r="N39" i="7" s="1"/>
  <c r="N34" i="7"/>
  <c r="N38" i="7"/>
  <c r="N37" i="7"/>
  <c r="J40" i="1"/>
  <c r="P34" i="7"/>
  <c r="P38" i="7"/>
  <c r="P37" i="7"/>
  <c r="P36" i="7"/>
  <c r="P35" i="7"/>
  <c r="P39" i="7" s="1"/>
  <c r="K40" i="1"/>
  <c r="R14" i="7"/>
  <c r="Q35" i="7"/>
  <c r="Q39" i="7" s="1"/>
  <c r="Q34" i="7"/>
  <c r="Q38" i="7"/>
  <c r="Q37" i="7"/>
  <c r="Q36" i="7"/>
  <c r="K49" i="1"/>
  <c r="R23" i="7"/>
  <c r="R18" i="6"/>
  <c r="R20" i="6"/>
  <c r="R19" i="6"/>
  <c r="R23" i="6" s="1"/>
  <c r="R21" i="6"/>
  <c r="R22" i="6"/>
  <c r="S37" i="7"/>
  <c r="S36" i="7"/>
  <c r="S35" i="7"/>
  <c r="S39" i="7" s="1"/>
  <c r="S34" i="7"/>
  <c r="S38" i="7"/>
  <c r="R36" i="7" l="1"/>
  <c r="R35" i="7"/>
  <c r="R39" i="7" s="1"/>
  <c r="R34" i="7"/>
  <c r="R38" i="7"/>
  <c r="R37" i="7"/>
</calcChain>
</file>

<file path=xl/comments1.xml><?xml version="1.0" encoding="utf-8"?>
<comments xmlns="http://schemas.openxmlformats.org/spreadsheetml/2006/main">
  <authors>
    <author>Billy Andrews</author>
  </authors>
  <commentList>
    <comment ref="E14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Number of fractures recoreded by a Participant.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Recorded length of fracture. 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Recorded distance between adjasent fractures.</t>
        </r>
      </text>
    </comment>
    <comment ref="M14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Pf = (F/N) * 100</t>
        </r>
      </text>
    </comment>
    <comment ref="N14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Censored = (U/N) * 100</t>
        </r>
      </text>
    </comment>
    <comment ref="O14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Time taken for a participant to complete the linear scanline.</t>
        </r>
      </text>
    </comment>
  </commentList>
</comments>
</file>

<file path=xl/comments2.xml><?xml version="1.0" encoding="utf-8"?>
<comments xmlns="http://schemas.openxmlformats.org/spreadsheetml/2006/main">
  <authors>
    <author>Billy Andrews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Number of recorded terminations of each type (R = Rock, F = Fracture and U = Unseen)</t>
        </r>
      </text>
    </comment>
    <comment ref="AB27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eroded</t>
        </r>
      </text>
    </comment>
  </commentList>
</comments>
</file>

<file path=xl/comments3.xml><?xml version="1.0" encoding="utf-8"?>
<comments xmlns="http://schemas.openxmlformats.org/spreadsheetml/2006/main">
  <authors>
    <author>Robbi</author>
  </authors>
  <commentList>
    <comment ref="G25" authorId="0" shapeId="0">
      <text>
        <r>
          <rPr>
            <b/>
            <sz val="9"/>
            <color indexed="81"/>
            <rFont val="Tahoma"/>
            <family val="2"/>
          </rPr>
          <t>Robbi:</t>
        </r>
        <r>
          <rPr>
            <sz val="9"/>
            <color indexed="81"/>
            <rFont val="Tahoma"/>
            <family val="2"/>
          </rPr>
          <t xml:space="preserve">
C and D only competed up to 14.9 m</t>
        </r>
      </text>
    </comment>
  </commentList>
</comments>
</file>

<file path=xl/comments4.xml><?xml version="1.0" encoding="utf-8"?>
<comments xmlns="http://schemas.openxmlformats.org/spreadsheetml/2006/main">
  <authors>
    <author>Billy Andrews</author>
  </authors>
  <commentList>
    <comment ref="B26" authorId="0" shapeId="0">
      <text>
        <r>
          <rPr>
            <sz val="9"/>
            <color indexed="81"/>
            <rFont val="Tahoma"/>
            <family val="2"/>
          </rPr>
          <t>Participant 23 not draw fracture netowork onto the worksheet.</t>
        </r>
      </text>
    </comment>
  </commentList>
</comments>
</file>

<file path=xl/sharedStrings.xml><?xml version="1.0" encoding="utf-8"?>
<sst xmlns="http://schemas.openxmlformats.org/spreadsheetml/2006/main" count="2777" uniqueCount="212">
  <si>
    <t>L1</t>
  </si>
  <si>
    <t>L2</t>
  </si>
  <si>
    <t>L3</t>
  </si>
  <si>
    <t>L4</t>
  </si>
  <si>
    <t>L5</t>
  </si>
  <si>
    <t>L6</t>
  </si>
  <si>
    <t>Summary of linear scanlines</t>
  </si>
  <si>
    <t># fractures</t>
  </si>
  <si>
    <t>N</t>
  </si>
  <si>
    <t>F</t>
  </si>
  <si>
    <t>f</t>
  </si>
  <si>
    <t>s</t>
  </si>
  <si>
    <t>S</t>
  </si>
  <si>
    <t>Mean</t>
  </si>
  <si>
    <t>SD</t>
  </si>
  <si>
    <t>Min</t>
  </si>
  <si>
    <t>Max</t>
  </si>
  <si>
    <t>f/m</t>
  </si>
  <si>
    <t>R</t>
  </si>
  <si>
    <t>U</t>
  </si>
  <si>
    <t>A + G</t>
  </si>
  <si>
    <t>B + C</t>
  </si>
  <si>
    <t>r</t>
  </si>
  <si>
    <t>B</t>
  </si>
  <si>
    <t>G + F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</si>
  <si>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</si>
  <si>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</si>
  <si>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</si>
  <si>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</si>
  <si>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</si>
  <si>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</si>
  <si>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</si>
  <si>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</si>
  <si>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</si>
  <si>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</si>
  <si>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</si>
  <si>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</si>
  <si>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#</t>
  </si>
  <si>
    <t>u</t>
  </si>
  <si>
    <t>max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</si>
  <si>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</si>
  <si>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</si>
  <si>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</si>
  <si>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</si>
  <si>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</si>
  <si>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</si>
  <si>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</si>
  <si>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</si>
  <si>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</si>
  <si>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</si>
  <si>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</si>
  <si>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</si>
  <si>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</si>
  <si>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</si>
  <si>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</si>
  <si>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</si>
  <si>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</si>
  <si>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</si>
  <si>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</si>
  <si>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</si>
  <si>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</si>
  <si>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</si>
  <si>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</si>
  <si>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P25</t>
  </si>
  <si>
    <t>P24</t>
  </si>
  <si>
    <t>P26</t>
  </si>
  <si>
    <t>P27</t>
  </si>
  <si>
    <t>P28</t>
  </si>
  <si>
    <t>P29</t>
  </si>
  <si>
    <t>min</t>
  </si>
  <si>
    <t>Time (mins)</t>
  </si>
  <si>
    <t>Field</t>
  </si>
  <si>
    <t>A</t>
  </si>
  <si>
    <t>-</t>
  </si>
  <si>
    <t>C</t>
  </si>
  <si>
    <t>D</t>
  </si>
  <si>
    <t>G</t>
  </si>
  <si>
    <t>C + D</t>
  </si>
  <si>
    <t>B + A</t>
  </si>
  <si>
    <t>A + B</t>
  </si>
  <si>
    <t>Workshop</t>
  </si>
  <si>
    <t>9:35 </t>
  </si>
  <si>
    <t>censored</t>
  </si>
  <si>
    <t>tl</t>
  </si>
  <si>
    <t>Scanline length</t>
  </si>
  <si>
    <t>1.3 m</t>
  </si>
  <si>
    <t>Participants A and G</t>
  </si>
  <si>
    <t>A and G</t>
  </si>
  <si>
    <t>Participants B and C</t>
  </si>
  <si>
    <t>B and C</t>
  </si>
  <si>
    <t>Description</t>
  </si>
  <si>
    <t>Sheet/scanline</t>
  </si>
  <si>
    <t>Participants G and F</t>
  </si>
  <si>
    <t>G and F</t>
  </si>
  <si>
    <t>19.3 m</t>
  </si>
  <si>
    <t>14.9 m</t>
  </si>
  <si>
    <t>Participants C and D</t>
  </si>
  <si>
    <t>C and D</t>
  </si>
  <si>
    <t>Participants B and A</t>
  </si>
  <si>
    <t>B and A</t>
  </si>
  <si>
    <t>P</t>
  </si>
  <si>
    <t>T (min)</t>
  </si>
  <si>
    <t>Tl</t>
  </si>
  <si>
    <t>s min</t>
  </si>
  <si>
    <t>s max</t>
  </si>
  <si>
    <t>tl min</t>
  </si>
  <si>
    <t>tl max</t>
  </si>
  <si>
    <t>Pf</t>
  </si>
  <si>
    <t>p (cm)</t>
  </si>
  <si>
    <t>R d (cm)</t>
  </si>
  <si>
    <t>L T</t>
  </si>
  <si>
    <t>L d (cm)</t>
  </si>
  <si>
    <t>R T</t>
  </si>
  <si>
    <t>7.5 m</t>
  </si>
  <si>
    <t>Correction</t>
  </si>
  <si>
    <t>1 m = 1.46</t>
  </si>
  <si>
    <t>6.55 m</t>
  </si>
  <si>
    <t>tl (scaled)</t>
  </si>
  <si>
    <t>raw tl</t>
  </si>
  <si>
    <t>Group 2</t>
  </si>
  <si>
    <t>Group 3</t>
  </si>
  <si>
    <t>Group 7</t>
  </si>
  <si>
    <t>Group 8</t>
  </si>
  <si>
    <t>Group 4</t>
  </si>
  <si>
    <t>Group 9</t>
  </si>
  <si>
    <t>Group 10</t>
  </si>
  <si>
    <t>p (scaled)</t>
  </si>
  <si>
    <t>s (scaled)</t>
  </si>
  <si>
    <t>R d (m)</t>
  </si>
  <si>
    <t>L d (m)</t>
  </si>
  <si>
    <t>p (m)</t>
  </si>
  <si>
    <t>Group 12</t>
  </si>
  <si>
    <t>Group 11</t>
  </si>
  <si>
    <t>Group 1</t>
  </si>
  <si>
    <t>Participant D</t>
  </si>
  <si>
    <t>Participant G</t>
  </si>
  <si>
    <t>Participant F</t>
  </si>
  <si>
    <t>Participant C</t>
  </si>
  <si>
    <t>Participant B</t>
  </si>
  <si>
    <t>Participant A</t>
  </si>
  <si>
    <t>Trace length (Tl)</t>
  </si>
  <si>
    <t>Summery of Line 6</t>
  </si>
  <si>
    <t>Participant 1</t>
  </si>
  <si>
    <t>T (sec)</t>
  </si>
  <si>
    <t>Participant 2</t>
  </si>
  <si>
    <t>Participant 3</t>
  </si>
  <si>
    <t>Participant 4</t>
  </si>
  <si>
    <t>Participant 5</t>
  </si>
  <si>
    <t>p (Arc)</t>
  </si>
  <si>
    <t>L d (Arc)</t>
  </si>
  <si>
    <t>R d (Arc)</t>
  </si>
  <si>
    <t>s (m)</t>
  </si>
  <si>
    <t>tl (m)</t>
  </si>
  <si>
    <t>tl (Arc)</t>
  </si>
  <si>
    <t>Participant 6</t>
  </si>
  <si>
    <t>Participant 7</t>
  </si>
  <si>
    <t>Participant 8</t>
  </si>
  <si>
    <t>Participant 9</t>
  </si>
  <si>
    <t>Participant 10</t>
  </si>
  <si>
    <t>Participant 11</t>
  </si>
  <si>
    <t>Participant 12</t>
  </si>
  <si>
    <t>Participant 13</t>
  </si>
  <si>
    <t>Participant 14</t>
  </si>
  <si>
    <t>Participant 15</t>
  </si>
  <si>
    <t>Participant 16</t>
  </si>
  <si>
    <t>Participant 17</t>
  </si>
  <si>
    <t>Participant 18</t>
  </si>
  <si>
    <t>Participant 19</t>
  </si>
  <si>
    <t>Participant 20</t>
  </si>
  <si>
    <t>Participant 21</t>
  </si>
  <si>
    <t>Participant 22</t>
  </si>
  <si>
    <t>Participant 24</t>
  </si>
  <si>
    <t>Participant 25</t>
  </si>
  <si>
    <t>Participant 26</t>
  </si>
  <si>
    <t>Participant 27</t>
  </si>
  <si>
    <t>Participant 28</t>
  </si>
  <si>
    <t>Participant 29</t>
  </si>
  <si>
    <t>24:00</t>
  </si>
  <si>
    <r>
      <t>Spacing</t>
    </r>
    <r>
      <rPr>
        <i/>
        <sz val="11"/>
        <color theme="1"/>
        <rFont val="Calibri"/>
        <family val="2"/>
        <scheme val="minor"/>
      </rPr>
      <t> </t>
    </r>
  </si>
  <si>
    <t>15.0 m</t>
  </si>
  <si>
    <t>1.45 m</t>
  </si>
  <si>
    <t>A: Summary of Line 1</t>
  </si>
  <si>
    <t>B: Participant data</t>
  </si>
  <si>
    <t xml:space="preserve">All sheets contains: A) a summary of raw and derived fracture statisics for the linear scnaline and B) the recorded values for each participant. </t>
  </si>
  <si>
    <t>A: Summary of Line 2</t>
  </si>
  <si>
    <t>A: Summary of Line 3</t>
  </si>
  <si>
    <t>A: Summary of Line 4</t>
  </si>
  <si>
    <t>A: Summery of Line 5</t>
  </si>
  <si>
    <t>Participant ID</t>
  </si>
  <si>
    <t>Length</t>
  </si>
  <si>
    <t>Meadian tl</t>
  </si>
  <si>
    <t>S max</t>
  </si>
  <si>
    <t>S range</t>
  </si>
  <si>
    <t>CoV</t>
  </si>
  <si>
    <t>tl range</t>
  </si>
  <si>
    <t>median S</t>
  </si>
  <si>
    <t>Smin</t>
  </si>
  <si>
    <t>Range</t>
  </si>
  <si>
    <t>Median</t>
  </si>
  <si>
    <t>tl median</t>
  </si>
  <si>
    <t>range</t>
  </si>
  <si>
    <t>Cov</t>
  </si>
  <si>
    <t>S median</t>
  </si>
  <si>
    <t>S CoV</t>
  </si>
  <si>
    <t>Tl median</t>
  </si>
  <si>
    <t xml:space="preserve">s range </t>
  </si>
  <si>
    <t>s CoV</t>
  </si>
  <si>
    <t>Tl range</t>
  </si>
  <si>
    <t>s median</t>
  </si>
  <si>
    <t>median</t>
  </si>
  <si>
    <t>tl CoV</t>
  </si>
  <si>
    <t>s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</si>
</sst>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7">
    <xf numFmtId="0" fontId="0" fillId="0" borderId="0" xfId="0"/>
    <xf numFmtId="0" fontId="3" fillId="0" borderId="0" xfId="0" applyFont="1" applyFill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0" fillId="0" borderId="5" xfId="0" applyBorder="1"/>
    <xf numFmtId="0" fontId="0" fillId="0" borderId="0" xfId="0" applyFill="1" applyBorder="1"/>
    <xf numFmtId="0" fontId="0" fillId="0" borderId="7" xfId="0" applyBorder="1"/>
    <xf numFmtId="0" fontId="0" fillId="0" borderId="8" xfId="0" applyBorder="1"/>
    <xf numFmtId="0" fontId="0" fillId="0" borderId="7" xfId="0" applyFill="1" applyBorder="1"/>
    <xf numFmtId="0" fontId="3" fillId="0" borderId="7" xfId="0" applyFont="1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9" fontId="3" fillId="0" borderId="24" xfId="1" applyFont="1" applyBorder="1"/>
    <xf numFmtId="0" fontId="2" fillId="0" borderId="33" xfId="0" applyFont="1" applyFill="1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4" xfId="0" applyFill="1" applyBorder="1"/>
    <xf numFmtId="0" fontId="0" fillId="2" borderId="6" xfId="0" applyFill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5" xfId="1" applyFont="1" applyBorder="1" applyAlignment="1">
      <alignment horizontal="center"/>
    </xf>
    <xf numFmtId="0" fontId="3" fillId="2" borderId="39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7" xfId="0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9" fontId="0" fillId="0" borderId="7" xfId="1" applyFont="1" applyBorder="1" applyAlignment="1">
      <alignment horizontal="center"/>
    </xf>
    <xf numFmtId="9" fontId="0" fillId="0" borderId="8" xfId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37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2" fontId="0" fillId="0" borderId="38" xfId="0" applyNumberFormat="1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2" fontId="0" fillId="0" borderId="28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20" fontId="0" fillId="0" borderId="0" xfId="0" applyNumberForma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9" fontId="0" fillId="0" borderId="5" xfId="1" applyFont="1" applyBorder="1" applyAlignment="1">
      <alignment horizontal="center" vertical="center"/>
    </xf>
    <xf numFmtId="20" fontId="0" fillId="0" borderId="7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9" fontId="0" fillId="0" borderId="7" xfId="1" applyFont="1" applyBorder="1" applyAlignment="1">
      <alignment horizontal="center" vertical="center"/>
    </xf>
    <xf numFmtId="9" fontId="0" fillId="0" borderId="8" xfId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2" fontId="3" fillId="0" borderId="24" xfId="0" applyNumberFormat="1" applyFont="1" applyBorder="1"/>
    <xf numFmtId="2" fontId="3" fillId="0" borderId="25" xfId="0" applyNumberFormat="1" applyFont="1" applyBorder="1"/>
    <xf numFmtId="0" fontId="2" fillId="0" borderId="0" xfId="0" applyFont="1" applyAlignment="1">
      <alignment horizontal="center"/>
    </xf>
    <xf numFmtId="0" fontId="0" fillId="2" borderId="13" xfId="0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24" xfId="0" applyNumberFormat="1" applyFont="1" applyBorder="1" applyAlignment="1">
      <alignment horizontal="center"/>
    </xf>
    <xf numFmtId="9" fontId="3" fillId="0" borderId="24" xfId="1" applyFont="1" applyBorder="1" applyAlignment="1">
      <alignment horizontal="center"/>
    </xf>
    <xf numFmtId="9" fontId="0" fillId="0" borderId="31" xfId="1" applyFont="1" applyBorder="1" applyAlignment="1">
      <alignment horizontal="center"/>
    </xf>
    <xf numFmtId="2" fontId="2" fillId="0" borderId="24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2" fillId="0" borderId="2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2" fontId="3" fillId="0" borderId="25" xfId="0" applyNumberFormat="1" applyFont="1" applyBorder="1" applyAlignment="1">
      <alignment horizontal="center"/>
    </xf>
    <xf numFmtId="9" fontId="3" fillId="0" borderId="25" xfId="1" applyFont="1" applyBorder="1" applyAlignment="1">
      <alignment horizontal="center"/>
    </xf>
    <xf numFmtId="9" fontId="0" fillId="0" borderId="32" xfId="1" applyFont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3" fillId="0" borderId="13" xfId="0" applyFont="1" applyBorder="1"/>
    <xf numFmtId="0" fontId="3" fillId="0" borderId="27" xfId="0" applyFont="1" applyBorder="1"/>
    <xf numFmtId="9" fontId="3" fillId="0" borderId="30" xfId="1" applyFont="1" applyBorder="1"/>
    <xf numFmtId="9" fontId="3" fillId="0" borderId="31" xfId="1" applyFont="1" applyBorder="1"/>
    <xf numFmtId="0" fontId="3" fillId="0" borderId="14" xfId="0" applyFont="1" applyBorder="1"/>
    <xf numFmtId="0" fontId="3" fillId="0" borderId="28" xfId="0" applyFont="1" applyBorder="1"/>
    <xf numFmtId="0" fontId="3" fillId="0" borderId="32" xfId="0" applyFont="1" applyBorder="1"/>
    <xf numFmtId="0" fontId="0" fillId="2" borderId="13" xfId="0" applyFont="1" applyFill="1" applyBorder="1"/>
    <xf numFmtId="0" fontId="0" fillId="2" borderId="14" xfId="0" applyFont="1" applyFill="1" applyBorder="1"/>
    <xf numFmtId="2" fontId="3" fillId="0" borderId="24" xfId="0" applyNumberFormat="1" applyFont="1" applyFill="1" applyBorder="1"/>
    <xf numFmtId="0" fontId="3" fillId="2" borderId="26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0" xfId="0" applyFill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64" fontId="0" fillId="0" borderId="37" xfId="0" applyNumberFormat="1" applyFill="1" applyBorder="1" applyAlignment="1">
      <alignment horizontal="center" vertical="center"/>
    </xf>
    <xf numFmtId="2" fontId="0" fillId="0" borderId="37" xfId="0" applyNumberFormat="1" applyFill="1" applyBorder="1" applyAlignment="1">
      <alignment horizontal="center" vertical="center"/>
    </xf>
    <xf numFmtId="2" fontId="0" fillId="0" borderId="27" xfId="0" applyNumberFormat="1" applyFill="1" applyBorder="1" applyAlignment="1">
      <alignment horizontal="center" vertical="center"/>
    </xf>
    <xf numFmtId="9" fontId="0" fillId="0" borderId="27" xfId="1" applyFont="1" applyFill="1" applyBorder="1" applyAlignment="1">
      <alignment horizontal="center" vertical="center"/>
    </xf>
    <xf numFmtId="9" fontId="0" fillId="0" borderId="5" xfId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37" xfId="0" applyNumberFormat="1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0" fillId="0" borderId="38" xfId="0" applyNumberFormat="1" applyFill="1" applyBorder="1" applyAlignment="1">
      <alignment horizontal="center" vertical="center"/>
    </xf>
    <xf numFmtId="2" fontId="0" fillId="0" borderId="28" xfId="0" applyNumberFormat="1" applyFill="1" applyBorder="1" applyAlignment="1">
      <alignment horizontal="center" vertical="center"/>
    </xf>
    <xf numFmtId="9" fontId="0" fillId="0" borderId="28" xfId="1" applyFont="1" applyFill="1" applyBorder="1" applyAlignment="1">
      <alignment horizontal="center" vertical="center"/>
    </xf>
    <xf numFmtId="9" fontId="0" fillId="0" borderId="8" xfId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6" fillId="2" borderId="62" xfId="0" applyFont="1" applyFill="1" applyBorder="1" applyAlignment="1">
      <alignment horizontal="center" vertical="center"/>
    </xf>
    <xf numFmtId="20" fontId="8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justify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2" fontId="8" fillId="0" borderId="37" xfId="0" applyNumberFormat="1" applyFont="1" applyFill="1" applyBorder="1" applyAlignment="1">
      <alignment horizontal="center" vertical="center"/>
    </xf>
    <xf numFmtId="2" fontId="8" fillId="0" borderId="27" xfId="0" applyNumberFormat="1" applyFont="1" applyFill="1" applyBorder="1" applyAlignment="1">
      <alignment horizontal="center" vertical="center"/>
    </xf>
    <xf numFmtId="9" fontId="8" fillId="0" borderId="27" xfId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2" fontId="8" fillId="0" borderId="50" xfId="0" applyNumberFormat="1" applyFont="1" applyFill="1" applyBorder="1" applyAlignment="1">
      <alignment horizontal="center" vertical="center"/>
    </xf>
    <xf numFmtId="9" fontId="8" fillId="0" borderId="50" xfId="1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53" xfId="0" applyNumberFormat="1" applyFont="1" applyFill="1" applyBorder="1" applyAlignment="1">
      <alignment horizontal="center" vertical="center"/>
    </xf>
    <xf numFmtId="2" fontId="8" fillId="0" borderId="54" xfId="0" applyNumberFormat="1" applyFont="1" applyFill="1" applyBorder="1" applyAlignment="1">
      <alignment horizontal="center" vertical="center"/>
    </xf>
    <xf numFmtId="2" fontId="8" fillId="0" borderId="55" xfId="0" applyNumberFormat="1" applyFont="1" applyFill="1" applyBorder="1" applyAlignment="1">
      <alignment horizontal="center" vertical="center"/>
    </xf>
    <xf numFmtId="2" fontId="8" fillId="0" borderId="56" xfId="0" applyNumberFormat="1" applyFont="1" applyFill="1" applyBorder="1" applyAlignment="1">
      <alignment horizontal="center" vertical="center"/>
    </xf>
    <xf numFmtId="9" fontId="8" fillId="0" borderId="56" xfId="1" applyFont="1" applyFill="1" applyBorder="1" applyAlignment="1">
      <alignment horizontal="center" vertical="center"/>
    </xf>
    <xf numFmtId="2" fontId="8" fillId="0" borderId="24" xfId="0" applyNumberFormat="1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20" fontId="8" fillId="0" borderId="35" xfId="0" applyNumberFormat="1" applyFont="1" applyFill="1" applyBorder="1" applyAlignment="1">
      <alignment horizontal="center" vertical="center" wrapText="1"/>
    </xf>
    <xf numFmtId="20" fontId="8" fillId="0" borderId="36" xfId="0" applyNumberFormat="1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2" fontId="8" fillId="0" borderId="57" xfId="0" applyNumberFormat="1" applyFont="1" applyFill="1" applyBorder="1" applyAlignment="1">
      <alignment horizontal="center" vertical="center"/>
    </xf>
    <xf numFmtId="2" fontId="8" fillId="0" borderId="58" xfId="0" applyNumberFormat="1" applyFont="1" applyFill="1" applyBorder="1" applyAlignment="1">
      <alignment horizontal="center" vertical="center"/>
    </xf>
    <xf numFmtId="2" fontId="8" fillId="0" borderId="48" xfId="0" applyNumberFormat="1" applyFont="1" applyFill="1" applyBorder="1" applyAlignment="1">
      <alignment horizontal="center" vertical="center"/>
    </xf>
    <xf numFmtId="2" fontId="8" fillId="0" borderId="47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68" xfId="0" applyFont="1" applyFill="1" applyBorder="1" applyAlignment="1">
      <alignment horizontal="center" vertical="center"/>
    </xf>
    <xf numFmtId="2" fontId="8" fillId="0" borderId="65" xfId="0" applyNumberFormat="1" applyFont="1" applyFill="1" applyBorder="1" applyAlignment="1">
      <alignment horizontal="center" vertical="center"/>
    </xf>
    <xf numFmtId="2" fontId="8" fillId="0" borderId="66" xfId="0" applyNumberFormat="1" applyFont="1" applyFill="1" applyBorder="1" applyAlignment="1">
      <alignment horizontal="center" vertical="center"/>
    </xf>
    <xf numFmtId="2" fontId="8" fillId="0" borderId="68" xfId="0" applyNumberFormat="1" applyFont="1" applyFill="1" applyBorder="1" applyAlignment="1">
      <alignment horizontal="center" vertical="center"/>
    </xf>
    <xf numFmtId="2" fontId="8" fillId="0" borderId="67" xfId="0" applyNumberFormat="1" applyFont="1" applyFill="1" applyBorder="1" applyAlignment="1">
      <alignment horizontal="center" vertical="center"/>
    </xf>
    <xf numFmtId="2" fontId="8" fillId="0" borderId="5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2" fontId="8" fillId="0" borderId="25" xfId="0" applyNumberFormat="1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/>
    </xf>
    <xf numFmtId="2" fontId="8" fillId="0" borderId="38" xfId="0" applyNumberFormat="1" applyFont="1" applyFill="1" applyBorder="1" applyAlignment="1">
      <alignment horizontal="center" vertical="center"/>
    </xf>
    <xf numFmtId="2" fontId="8" fillId="0" borderId="28" xfId="0" applyNumberFormat="1" applyFont="1" applyFill="1" applyBorder="1" applyAlignment="1">
      <alignment horizontal="center" vertical="center"/>
    </xf>
    <xf numFmtId="20" fontId="0" fillId="0" borderId="8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2" fontId="3" fillId="0" borderId="0" xfId="0" applyNumberFormat="1" applyFont="1" applyBorder="1"/>
    <xf numFmtId="2" fontId="3" fillId="0" borderId="7" xfId="0" applyNumberFormat="1" applyFont="1" applyBorder="1"/>
    <xf numFmtId="2" fontId="0" fillId="0" borderId="0" xfId="0" applyNumberFormat="1"/>
    <xf numFmtId="2" fontId="0" fillId="0" borderId="10" xfId="0" applyNumberFormat="1" applyBorder="1"/>
    <xf numFmtId="9" fontId="0" fillId="0" borderId="10" xfId="1" applyFont="1" applyBorder="1"/>
    <xf numFmtId="9" fontId="0" fillId="0" borderId="11" xfId="1" applyFont="1" applyBorder="1"/>
    <xf numFmtId="2" fontId="0" fillId="0" borderId="0" xfId="0" applyNumberFormat="1" applyBorder="1"/>
    <xf numFmtId="9" fontId="0" fillId="0" borderId="0" xfId="1" applyFont="1" applyBorder="1"/>
    <xf numFmtId="9" fontId="0" fillId="0" borderId="5" xfId="1" applyFont="1" applyBorder="1"/>
    <xf numFmtId="0" fontId="0" fillId="3" borderId="19" xfId="0" applyFill="1" applyBorder="1"/>
    <xf numFmtId="0" fontId="0" fillId="3" borderId="18" xfId="0" applyFill="1" applyBorder="1"/>
    <xf numFmtId="0" fontId="0" fillId="3" borderId="20" xfId="0" applyFill="1" applyBorder="1"/>
    <xf numFmtId="2" fontId="0" fillId="0" borderId="69" xfId="0" applyNumberFormat="1" applyBorder="1"/>
    <xf numFmtId="2" fontId="0" fillId="0" borderId="37" xfId="0" applyNumberFormat="1" applyBorder="1"/>
    <xf numFmtId="0" fontId="0" fillId="0" borderId="37" xfId="0" applyBorder="1"/>
    <xf numFmtId="2" fontId="0" fillId="0" borderId="64" xfId="0" applyNumberFormat="1" applyBorder="1"/>
    <xf numFmtId="2" fontId="0" fillId="0" borderId="27" xfId="0" applyNumberFormat="1" applyBorder="1"/>
    <xf numFmtId="9" fontId="0" fillId="0" borderId="64" xfId="1" applyFont="1" applyBorder="1"/>
    <xf numFmtId="9" fontId="0" fillId="0" borderId="27" xfId="1" applyFont="1" applyBorder="1"/>
    <xf numFmtId="2" fontId="0" fillId="0" borderId="7" xfId="0" applyNumberFormat="1" applyBorder="1"/>
    <xf numFmtId="2" fontId="0" fillId="0" borderId="38" xfId="0" applyNumberFormat="1" applyBorder="1"/>
    <xf numFmtId="2" fontId="0" fillId="0" borderId="28" xfId="0" applyNumberFormat="1" applyBorder="1"/>
    <xf numFmtId="2" fontId="0" fillId="0" borderId="8" xfId="0" applyNumberFormat="1" applyBorder="1"/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9" fontId="0" fillId="0" borderId="7" xfId="1" applyFont="1" applyBorder="1"/>
    <xf numFmtId="164" fontId="0" fillId="0" borderId="0" xfId="0" applyNumberFormat="1" applyFill="1" applyBorder="1" applyAlignment="1">
      <alignment horizontal="center" vertical="center"/>
    </xf>
    <xf numFmtId="2" fontId="0" fillId="0" borderId="24" xfId="0" applyNumberForma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2" fontId="0" fillId="0" borderId="24" xfId="0" applyNumberFormat="1" applyFont="1" applyFill="1" applyBorder="1" applyAlignment="1">
      <alignment horizontal="center" vertical="center"/>
    </xf>
    <xf numFmtId="2" fontId="0" fillId="0" borderId="25" xfId="0" applyNumberForma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 vertical="center" textRotation="90" wrapText="1"/>
    </xf>
    <xf numFmtId="0" fontId="7" fillId="2" borderId="38" xfId="0" applyFont="1" applyFill="1" applyBorder="1" applyAlignment="1">
      <alignment horizontal="center" vertical="center" textRotation="90" wrapText="1"/>
    </xf>
    <xf numFmtId="0" fontId="7" fillId="2" borderId="19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20" xfId="0" applyFont="1" applyFill="1" applyBorder="1" applyAlignment="1">
      <alignment horizontal="center" vertical="center" textRotation="90" wrapText="1"/>
    </xf>
    <xf numFmtId="0" fontId="6" fillId="2" borderId="64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46" xfId="0" applyFont="1" applyFill="1" applyBorder="1" applyAlignment="1">
      <alignment horizontal="center" vertical="center" textRotation="90" wrapText="1"/>
    </xf>
    <xf numFmtId="0" fontId="7" fillId="2" borderId="52" xfId="0" applyFont="1" applyFill="1" applyBorder="1" applyAlignment="1">
      <alignment horizontal="center" vertical="center" textRotation="90" wrapText="1"/>
    </xf>
    <xf numFmtId="0" fontId="7" fillId="2" borderId="45" xfId="0" applyFont="1" applyFill="1" applyBorder="1" applyAlignment="1">
      <alignment horizontal="center" vertical="center" textRotation="90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6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0" borderId="43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32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'L1'!$C$4:$C$9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6</c:v>
                </c:pt>
                <c:pt idx="3">
                  <c:v>4</c:v>
                </c:pt>
                <c:pt idx="4">
                  <c:v>3</c:v>
                </c:pt>
                <c:pt idx="5">
                  <c:v>10</c:v>
                </c:pt>
              </c:numCache>
            </c:numRef>
          </c:xVal>
          <c:yVal>
            <c:numRef>
              <c:f>'L1'!$L$4:$L$9</c:f>
              <c:numCache>
                <c:formatCode>General</c:formatCode>
                <c:ptCount val="6"/>
                <c:pt idx="0">
                  <c:v>2.02</c:v>
                </c:pt>
                <c:pt idx="1">
                  <c:v>2.02</c:v>
                </c:pt>
                <c:pt idx="2">
                  <c:v>1.3699999999999999</c:v>
                </c:pt>
                <c:pt idx="3">
                  <c:v>0.76</c:v>
                </c:pt>
                <c:pt idx="4">
                  <c:v>0.14999999999999991</c:v>
                </c:pt>
                <c:pt idx="5">
                  <c:v>1.1150000000000002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CD-4538-A944-9F1760AF9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372640"/>
        <c:axId val="340373472"/>
      </c:scatterChart>
      <c:valAx>
        <c:axId val="340372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373472"/>
        <c:crosses val="autoZero"/>
        <c:crossBetween val="midCat"/>
      </c:valAx>
      <c:valAx>
        <c:axId val="34037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37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'L2'!$C$4:$C$6</c:f>
              <c:numCache>
                <c:formatCode>General</c:formatCode>
                <c:ptCount val="3"/>
                <c:pt idx="0">
                  <c:v>12</c:v>
                </c:pt>
                <c:pt idx="1">
                  <c:v>14</c:v>
                </c:pt>
                <c:pt idx="2">
                  <c:v>7</c:v>
                </c:pt>
              </c:numCache>
            </c:numRef>
          </c:xVal>
          <c:yVal>
            <c:numRef>
              <c:f>'L2'!$L$4:$L$6</c:f>
              <c:numCache>
                <c:formatCode>General</c:formatCode>
                <c:ptCount val="3"/>
                <c:pt idx="0">
                  <c:v>1.77</c:v>
                </c:pt>
                <c:pt idx="1">
                  <c:v>1.5999999999999999</c:v>
                </c:pt>
                <c:pt idx="2">
                  <c:v>0.59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03-42CB-A897-BB786DFF9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832496"/>
        <c:axId val="348832912"/>
      </c:scatterChart>
      <c:valAx>
        <c:axId val="34883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832912"/>
        <c:crosses val="autoZero"/>
        <c:crossBetween val="midCat"/>
      </c:valAx>
      <c:valAx>
        <c:axId val="34883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83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'L3'!$C$4:$C$6</c:f>
              <c:numCache>
                <c:formatCode>General</c:formatCode>
                <c:ptCount val="3"/>
                <c:pt idx="0">
                  <c:v>26</c:v>
                </c:pt>
                <c:pt idx="1">
                  <c:v>21</c:v>
                </c:pt>
                <c:pt idx="2">
                  <c:v>38</c:v>
                </c:pt>
              </c:numCache>
            </c:numRef>
          </c:xVal>
          <c:yVal>
            <c:numRef>
              <c:f>'L3'!$L$4:$L$6</c:f>
              <c:numCache>
                <c:formatCode>0.00</c:formatCode>
                <c:ptCount val="3"/>
                <c:pt idx="0">
                  <c:v>2.645</c:v>
                </c:pt>
                <c:pt idx="1">
                  <c:v>22.909999999999997</c:v>
                </c:pt>
                <c:pt idx="2">
                  <c:v>8.7099999999999991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07-4C31-9344-9C0402A45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451408"/>
        <c:axId val="348451824"/>
      </c:scatterChart>
      <c:valAx>
        <c:axId val="34845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451824"/>
        <c:crosses val="autoZero"/>
        <c:crossBetween val="midCat"/>
      </c:valAx>
      <c:valAx>
        <c:axId val="34845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451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2.7596237970253717E-2"/>
                  <c:y val="-0.145348133566637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'L5'!$C$4:$C$15</c:f>
              <c:numCache>
                <c:formatCode>General</c:formatCode>
                <c:ptCount val="12"/>
                <c:pt idx="0">
                  <c:v>22</c:v>
                </c:pt>
                <c:pt idx="1">
                  <c:v>22</c:v>
                </c:pt>
                <c:pt idx="2">
                  <c:v>31</c:v>
                </c:pt>
                <c:pt idx="3">
                  <c:v>22</c:v>
                </c:pt>
                <c:pt idx="4">
                  <c:v>27</c:v>
                </c:pt>
                <c:pt idx="5">
                  <c:v>20</c:v>
                </c:pt>
                <c:pt idx="6">
                  <c:v>26</c:v>
                </c:pt>
                <c:pt idx="7">
                  <c:v>19</c:v>
                </c:pt>
                <c:pt idx="8">
                  <c:v>15</c:v>
                </c:pt>
                <c:pt idx="9">
                  <c:v>24</c:v>
                </c:pt>
                <c:pt idx="10">
                  <c:v>15</c:v>
                </c:pt>
                <c:pt idx="11">
                  <c:v>28</c:v>
                </c:pt>
              </c:numCache>
            </c:numRef>
          </c:xVal>
          <c:yVal>
            <c:numRef>
              <c:f>'L5'!$L$4:$L$15</c:f>
              <c:numCache>
                <c:formatCode>0.00</c:formatCode>
                <c:ptCount val="12"/>
                <c:pt idx="0">
                  <c:v>1.3972602739726026</c:v>
                </c:pt>
                <c:pt idx="1">
                  <c:v>2.6027397260273974</c:v>
                </c:pt>
                <c:pt idx="2">
                  <c:v>1.7465753424657535</c:v>
                </c:pt>
                <c:pt idx="3">
                  <c:v>1.3904109589041096</c:v>
                </c:pt>
                <c:pt idx="4">
                  <c:v>2.4726027397260273</c:v>
                </c:pt>
                <c:pt idx="5">
                  <c:v>1.1369863013698629</c:v>
                </c:pt>
                <c:pt idx="6">
                  <c:v>2.2602739726027394</c:v>
                </c:pt>
                <c:pt idx="7">
                  <c:v>2.0273972602739723</c:v>
                </c:pt>
                <c:pt idx="8">
                  <c:v>1.5068493150684932</c:v>
                </c:pt>
                <c:pt idx="9">
                  <c:v>2.2808219178082192</c:v>
                </c:pt>
                <c:pt idx="10">
                  <c:v>1.3904109589041094</c:v>
                </c:pt>
                <c:pt idx="11">
                  <c:v>2.205479452054794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A4-4FA9-85BC-BE6E698B7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422992"/>
        <c:axId val="386422576"/>
      </c:scatterChart>
      <c:valAx>
        <c:axId val="386422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22576"/>
        <c:crosses val="autoZero"/>
        <c:crossBetween val="midCat"/>
      </c:valAx>
      <c:valAx>
        <c:axId val="38642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422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6.4892388451443572E-2"/>
                  <c:y val="0.216289005540974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strRef>
              <c:f>'L6'!$C$4:$C$32</c:f>
              <c:strCache>
                <c:ptCount val="29"/>
                <c:pt idx="0">
                  <c:v>10</c:v>
                </c:pt>
                <c:pt idx="1">
                  <c:v>14</c:v>
                </c:pt>
                <c:pt idx="2">
                  <c:v>23</c:v>
                </c:pt>
                <c:pt idx="3">
                  <c:v>17</c:v>
                </c:pt>
                <c:pt idx="4">
                  <c:v>11</c:v>
                </c:pt>
                <c:pt idx="5">
                  <c:v>22</c:v>
                </c:pt>
                <c:pt idx="6">
                  <c:v>13</c:v>
                </c:pt>
                <c:pt idx="7">
                  <c:v>14</c:v>
                </c:pt>
                <c:pt idx="8">
                  <c:v>12</c:v>
                </c:pt>
                <c:pt idx="9">
                  <c:v>17</c:v>
                </c:pt>
                <c:pt idx="10">
                  <c:v>19</c:v>
                </c:pt>
                <c:pt idx="11">
                  <c:v>22</c:v>
                </c:pt>
                <c:pt idx="12">
                  <c:v>23</c:v>
                </c:pt>
                <c:pt idx="13">
                  <c:v>25</c:v>
                </c:pt>
                <c:pt idx="14">
                  <c:v>22</c:v>
                </c:pt>
                <c:pt idx="15">
                  <c:v>19</c:v>
                </c:pt>
                <c:pt idx="16">
                  <c:v>22</c:v>
                </c:pt>
                <c:pt idx="17">
                  <c:v>18</c:v>
                </c:pt>
                <c:pt idx="18">
                  <c:v>14</c:v>
                </c:pt>
                <c:pt idx="19">
                  <c:v>15</c:v>
                </c:pt>
                <c:pt idx="20">
                  <c:v>24</c:v>
                </c:pt>
                <c:pt idx="21">
                  <c:v>16</c:v>
                </c:pt>
                <c:pt idx="22">
                  <c:v>-</c:v>
                </c:pt>
                <c:pt idx="23">
                  <c:v>11</c:v>
                </c:pt>
                <c:pt idx="24">
                  <c:v>24</c:v>
                </c:pt>
                <c:pt idx="25">
                  <c:v>21</c:v>
                </c:pt>
                <c:pt idx="26">
                  <c:v>12</c:v>
                </c:pt>
                <c:pt idx="27">
                  <c:v>9</c:v>
                </c:pt>
                <c:pt idx="28">
                  <c:v>23</c:v>
                </c:pt>
              </c:strCache>
            </c:strRef>
          </c:xVal>
          <c:yVal>
            <c:numRef>
              <c:f>'L6'!$L$4:$L$32</c:f>
              <c:numCache>
                <c:formatCode>0.0</c:formatCode>
                <c:ptCount val="29"/>
                <c:pt idx="0">
                  <c:v>0.55519125683060111</c:v>
                </c:pt>
                <c:pt idx="1">
                  <c:v>0.20437158469945352</c:v>
                </c:pt>
                <c:pt idx="2">
                  <c:v>0.46888229508196716</c:v>
                </c:pt>
                <c:pt idx="3">
                  <c:v>0.43060109289617482</c:v>
                </c:pt>
                <c:pt idx="4">
                  <c:v>0.39125683060109284</c:v>
                </c:pt>
                <c:pt idx="5">
                  <c:v>0.47213114754098356</c:v>
                </c:pt>
                <c:pt idx="6">
                  <c:v>0.3978142076502732</c:v>
                </c:pt>
                <c:pt idx="7">
                  <c:v>0.36612021857923494</c:v>
                </c:pt>
                <c:pt idx="8">
                  <c:v>0.3857923497267759</c:v>
                </c:pt>
                <c:pt idx="9">
                  <c:v>0.41311475409836063</c:v>
                </c:pt>
                <c:pt idx="10">
                  <c:v>0.39125683060109284</c:v>
                </c:pt>
                <c:pt idx="11">
                  <c:v>0.4469945355191256</c:v>
                </c:pt>
                <c:pt idx="12">
                  <c:v>0.47322404371584698</c:v>
                </c:pt>
                <c:pt idx="13">
                  <c:v>0.44590163934426236</c:v>
                </c:pt>
                <c:pt idx="14">
                  <c:v>0.43934426229508194</c:v>
                </c:pt>
                <c:pt idx="15">
                  <c:v>0.41857923497267757</c:v>
                </c:pt>
                <c:pt idx="16">
                  <c:v>0.5683060109289616</c:v>
                </c:pt>
                <c:pt idx="17">
                  <c:v>0.42076502732240434</c:v>
                </c:pt>
                <c:pt idx="18">
                  <c:v>0.43060109289617488</c:v>
                </c:pt>
                <c:pt idx="19">
                  <c:v>0.47540983606557369</c:v>
                </c:pt>
                <c:pt idx="20">
                  <c:v>0.52349726775956285</c:v>
                </c:pt>
                <c:pt idx="21">
                  <c:v>0.42295081967213111</c:v>
                </c:pt>
                <c:pt idx="22">
                  <c:v>0</c:v>
                </c:pt>
                <c:pt idx="23">
                  <c:v>0.49071038251366128</c:v>
                </c:pt>
                <c:pt idx="24">
                  <c:v>0.57814207650273219</c:v>
                </c:pt>
                <c:pt idx="25">
                  <c:v>0.39672131147540979</c:v>
                </c:pt>
                <c:pt idx="26">
                  <c:v>0.40874316939890704</c:v>
                </c:pt>
                <c:pt idx="27">
                  <c:v>0.44043715846994536</c:v>
                </c:pt>
                <c:pt idx="28">
                  <c:v>0.46338797814207655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6B-418A-A763-01FF9675A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972848"/>
        <c:axId val="386392944"/>
      </c:scatterChart>
      <c:valAx>
        <c:axId val="353972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392944"/>
        <c:crosses val="autoZero"/>
        <c:crossBetween val="midCat"/>
      </c:valAx>
      <c:valAx>
        <c:axId val="38639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97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224118</xdr:colOff>
      <xdr:row>21</xdr:row>
      <xdr:rowOff>45944</xdr:rowOff>
    </xdr:from>
    <xdr:to>
      <xdr:col>16</xdr:col>
      <xdr:colOff>324971</xdr:colOff>
      <xdr:row>35</xdr:row>
      <xdr:rowOff>21291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17</xdr:row>
      <xdr:rowOff>157162</xdr:rowOff>
    </xdr:from>
    <xdr:to>
      <xdr:col>15</xdr:col>
      <xdr:colOff>90487</xdr:colOff>
      <xdr:row>32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240925</xdr:colOff>
      <xdr:row>13</xdr:row>
      <xdr:rowOff>180414</xdr:rowOff>
    </xdr:from>
    <xdr:to>
      <xdr:col>18</xdr:col>
      <xdr:colOff>431425</xdr:colOff>
      <xdr:row>28</xdr:row>
      <xdr:rowOff>43702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72837</xdr:colOff>
      <xdr:row>24</xdr:row>
      <xdr:rowOff>90767</xdr:rowOff>
    </xdr:from>
    <xdr:to>
      <xdr:col>20</xdr:col>
      <xdr:colOff>106455</xdr:colOff>
      <xdr:row>38</xdr:row>
      <xdr:rowOff>32497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392112</xdr:colOff>
      <xdr:row>17</xdr:row>
      <xdr:rowOff>182562</xdr:rowOff>
    </xdr:from>
    <xdr:to>
      <xdr:col>18</xdr:col>
      <xdr:colOff>188912</xdr:colOff>
      <xdr:row>31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S73"/>
  <sheetViews>
    <sheetView workbookViewId="0">
      <selection activeCell="Q9" sqref="Q9"/>
    </sheetView>
  </sheetViews>
  <sheetFormatPr defaultColWidth="8.85546875" defaultRowHeight="15" x14ac:dyDescent="0.25"/>
  <cols>
    <col min="1" max="1" width="8.85546875" style="133"/>
    <col min="2" max="2" width="18" style="133" bestFit="1" customWidth="1"/>
    <col min="3" max="3" width="14.5703125" style="133" bestFit="1" customWidth="1"/>
    <col min="4" max="4" width="12" style="133" bestFit="1" customWidth="1"/>
    <col min="5" max="5" width="9.42578125" style="133" bestFit="1" customWidth="1"/>
    <col min="6" max="6" width="6.7109375" style="133" bestFit="1" customWidth="1"/>
    <col min="7" max="7" width="4.85546875" style="133" bestFit="1" customWidth="1"/>
    <col min="8" max="8" width="5.5703125" style="133" bestFit="1" customWidth="1"/>
    <col min="9" max="9" width="6.7109375" style="133" bestFit="1" customWidth="1"/>
    <col min="10" max="10" width="4.85546875" style="133" bestFit="1" customWidth="1"/>
    <col min="11" max="12" width="5.5703125" style="133" bestFit="1" customWidth="1"/>
    <col min="13" max="13" width="4.5703125" style="133" bestFit="1" customWidth="1"/>
    <col min="14" max="14" width="9.140625" style="133" customWidth="1"/>
    <col min="15" max="15" width="7.140625" style="133" bestFit="1" customWidth="1"/>
    <col min="16" max="16" width="8.85546875" style="133"/>
    <col min="17" max="17" width="4" style="133" bestFit="1" customWidth="1"/>
    <col min="18" max="16384" width="8.85546875" style="133"/>
  </cols>
  <sheetData>
    <row r="2" spans="2:15" ht="15.75" thickBot="1" x14ac:dyDescent="0.3"/>
    <row r="3" spans="2:15" ht="15.75" thickBot="1" x14ac:dyDescent="0.3">
      <c r="B3" s="221" t="s">
        <v>91</v>
      </c>
      <c r="C3" s="222" t="s">
        <v>189</v>
      </c>
      <c r="D3" s="272" t="s">
        <v>90</v>
      </c>
      <c r="E3" s="272"/>
      <c r="F3" s="272"/>
      <c r="G3" s="272"/>
      <c r="H3" s="273"/>
    </row>
    <row r="4" spans="2:15" ht="15.75" thickTop="1" x14ac:dyDescent="0.25">
      <c r="B4" s="223" t="s">
        <v>0</v>
      </c>
      <c r="C4" s="135" t="s">
        <v>85</v>
      </c>
      <c r="D4" s="258" t="s">
        <v>183</v>
      </c>
      <c r="E4" s="258"/>
      <c r="F4" s="258"/>
      <c r="G4" s="258"/>
      <c r="H4" s="259"/>
    </row>
    <row r="5" spans="2:15" x14ac:dyDescent="0.25">
      <c r="B5" s="223" t="s">
        <v>1</v>
      </c>
      <c r="C5" s="135" t="s">
        <v>85</v>
      </c>
      <c r="D5" s="258"/>
      <c r="E5" s="258"/>
      <c r="F5" s="258"/>
      <c r="G5" s="258"/>
      <c r="H5" s="259"/>
    </row>
    <row r="6" spans="2:15" x14ac:dyDescent="0.25">
      <c r="B6" s="223" t="s">
        <v>2</v>
      </c>
      <c r="C6" s="135" t="s">
        <v>179</v>
      </c>
      <c r="D6" s="258"/>
      <c r="E6" s="258"/>
      <c r="F6" s="258"/>
      <c r="G6" s="258"/>
      <c r="H6" s="259"/>
    </row>
    <row r="7" spans="2:15" x14ac:dyDescent="0.25">
      <c r="B7" s="223" t="s">
        <v>3</v>
      </c>
      <c r="C7" s="135" t="s">
        <v>113</v>
      </c>
      <c r="D7" s="258"/>
      <c r="E7" s="258"/>
      <c r="F7" s="258"/>
      <c r="G7" s="258"/>
      <c r="H7" s="259"/>
    </row>
    <row r="8" spans="2:15" x14ac:dyDescent="0.25">
      <c r="B8" s="223" t="s">
        <v>4</v>
      </c>
      <c r="C8" s="135" t="s">
        <v>116</v>
      </c>
      <c r="D8" s="258"/>
      <c r="E8" s="258"/>
      <c r="F8" s="258"/>
      <c r="G8" s="258"/>
      <c r="H8" s="259"/>
    </row>
    <row r="9" spans="2:15" ht="15.75" thickBot="1" x14ac:dyDescent="0.3">
      <c r="B9" s="224" t="s">
        <v>5</v>
      </c>
      <c r="C9" s="136" t="s">
        <v>180</v>
      </c>
      <c r="D9" s="260"/>
      <c r="E9" s="260"/>
      <c r="F9" s="260"/>
      <c r="G9" s="260"/>
      <c r="H9" s="261"/>
    </row>
    <row r="12" spans="2:15" ht="15.75" thickBot="1" x14ac:dyDescent="0.3"/>
    <row r="13" spans="2:15" ht="15.75" thickBot="1" x14ac:dyDescent="0.3">
      <c r="B13" s="262" t="s">
        <v>6</v>
      </c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4"/>
    </row>
    <row r="14" spans="2:15" ht="30" customHeight="1" x14ac:dyDescent="0.25">
      <c r="B14" s="286"/>
      <c r="C14" s="288"/>
      <c r="D14" s="274" t="s">
        <v>188</v>
      </c>
      <c r="E14" s="276" t="s">
        <v>7</v>
      </c>
      <c r="F14" s="274" t="s">
        <v>140</v>
      </c>
      <c r="G14" s="274"/>
      <c r="H14" s="274"/>
      <c r="I14" s="274" t="s">
        <v>178</v>
      </c>
      <c r="J14" s="274"/>
      <c r="K14" s="274"/>
      <c r="L14" s="274" t="s">
        <v>17</v>
      </c>
      <c r="M14" s="276" t="s">
        <v>107</v>
      </c>
      <c r="N14" s="270" t="s">
        <v>82</v>
      </c>
      <c r="O14" s="278" t="s">
        <v>70</v>
      </c>
    </row>
    <row r="15" spans="2:15" ht="15.75" thickBot="1" x14ac:dyDescent="0.3">
      <c r="B15" s="287"/>
      <c r="C15" s="289"/>
      <c r="D15" s="275"/>
      <c r="E15" s="277"/>
      <c r="F15" s="172" t="s">
        <v>13</v>
      </c>
      <c r="G15" s="172" t="s">
        <v>69</v>
      </c>
      <c r="H15" s="172" t="s">
        <v>39</v>
      </c>
      <c r="I15" s="172" t="s">
        <v>13</v>
      </c>
      <c r="J15" s="172" t="s">
        <v>69</v>
      </c>
      <c r="K15" s="172" t="s">
        <v>39</v>
      </c>
      <c r="L15" s="275"/>
      <c r="M15" s="277"/>
      <c r="N15" s="271"/>
      <c r="O15" s="279"/>
    </row>
    <row r="16" spans="2:15" ht="15.75" thickTop="1" x14ac:dyDescent="0.25">
      <c r="B16" s="280" t="s">
        <v>71</v>
      </c>
      <c r="C16" s="282" t="s">
        <v>0</v>
      </c>
      <c r="D16" s="175" t="s">
        <v>72</v>
      </c>
      <c r="E16" s="176">
        <f>'L1'!C4</f>
        <v>8</v>
      </c>
      <c r="F16" s="177">
        <f>'L1'!H4</f>
        <v>1.0562500000000001</v>
      </c>
      <c r="G16" s="177">
        <f>'L1'!J4</f>
        <v>0.2</v>
      </c>
      <c r="H16" s="178">
        <f>'L1'!K4</f>
        <v>2.2200000000000002</v>
      </c>
      <c r="I16" s="177">
        <f>'L1'!N4</f>
        <v>0.14124999999999999</v>
      </c>
      <c r="J16" s="177">
        <f>'L1'!P4</f>
        <v>2.0000000000000018E-2</v>
      </c>
      <c r="K16" s="178">
        <f>'L1'!Q4</f>
        <v>0.41000000000000014</v>
      </c>
      <c r="L16" s="179">
        <f>'L1'!T4</f>
        <v>6.1538461538461533</v>
      </c>
      <c r="M16" s="180" t="str">
        <f>'L1'!U4</f>
        <v>-</v>
      </c>
      <c r="N16" s="180" t="str">
        <f>'L1'!V4</f>
        <v>-</v>
      </c>
      <c r="O16" s="181" t="str">
        <f>'L1'!D4</f>
        <v>-</v>
      </c>
    </row>
    <row r="17" spans="2:15" x14ac:dyDescent="0.25">
      <c r="B17" s="281"/>
      <c r="C17" s="282"/>
      <c r="D17" s="175" t="s">
        <v>23</v>
      </c>
      <c r="E17" s="176">
        <f>'L1'!C5</f>
        <v>10</v>
      </c>
      <c r="F17" s="177">
        <f>'L1'!H5</f>
        <v>0.61699999999999999</v>
      </c>
      <c r="G17" s="177">
        <f>'L1'!J5</f>
        <v>0.15</v>
      </c>
      <c r="H17" s="178">
        <f>'L1'!K5</f>
        <v>2.17</v>
      </c>
      <c r="I17" s="177">
        <f>'L1'!N5</f>
        <v>0.14800000000000002</v>
      </c>
      <c r="J17" s="177">
        <f>'L1'!P5</f>
        <v>0</v>
      </c>
      <c r="K17" s="178">
        <f>'L1'!Q5</f>
        <v>0.31000000000000005</v>
      </c>
      <c r="L17" s="179">
        <f>'L1'!T5</f>
        <v>7.6923076923076916</v>
      </c>
      <c r="M17" s="180">
        <f>'L1'!U5</f>
        <v>0.1</v>
      </c>
      <c r="N17" s="180">
        <f>'L1'!V5</f>
        <v>0.1</v>
      </c>
      <c r="O17" s="173">
        <v>0.375</v>
      </c>
    </row>
    <row r="18" spans="2:15" x14ac:dyDescent="0.25">
      <c r="B18" s="281"/>
      <c r="C18" s="282"/>
      <c r="D18" s="175" t="s">
        <v>74</v>
      </c>
      <c r="E18" s="176">
        <f>'L1'!C6</f>
        <v>6</v>
      </c>
      <c r="F18" s="177">
        <f>'L1'!H6</f>
        <v>0.63</v>
      </c>
      <c r="G18" s="177">
        <f>'L1'!J6</f>
        <v>0.25</v>
      </c>
      <c r="H18" s="178">
        <f>'L1'!K6</f>
        <v>1.6199999999999999</v>
      </c>
      <c r="I18" s="177">
        <f>'L1'!N6</f>
        <v>0.17</v>
      </c>
      <c r="J18" s="177">
        <f>'L1'!P6</f>
        <v>0</v>
      </c>
      <c r="K18" s="178">
        <f>'L1'!Q6</f>
        <v>0.41000000000000014</v>
      </c>
      <c r="L18" s="179">
        <f>'L1'!T6</f>
        <v>4.615384615384615</v>
      </c>
      <c r="M18" s="180">
        <f>'L1'!U6</f>
        <v>8.3333333333333329E-2</v>
      </c>
      <c r="N18" s="180">
        <f>'L1'!V6</f>
        <v>8.3333333333333329E-2</v>
      </c>
      <c r="O18" s="181" t="str">
        <f>'L1'!D6</f>
        <v>-</v>
      </c>
    </row>
    <row r="19" spans="2:15" x14ac:dyDescent="0.25">
      <c r="B19" s="281"/>
      <c r="C19" s="282"/>
      <c r="D19" s="175" t="s">
        <v>75</v>
      </c>
      <c r="E19" s="176">
        <f>'L1'!C7</f>
        <v>4</v>
      </c>
      <c r="F19" s="177">
        <f>'L1'!H7</f>
        <v>0.53749999999999998</v>
      </c>
      <c r="G19" s="177">
        <f>'L1'!J7</f>
        <v>0.34</v>
      </c>
      <c r="H19" s="178">
        <f>'L1'!K7</f>
        <v>1.1000000000000001</v>
      </c>
      <c r="I19" s="177">
        <f>'L1'!N7</f>
        <v>0.23249999999999998</v>
      </c>
      <c r="J19" s="177">
        <f>'L1'!P7</f>
        <v>2.0000000000000018E-2</v>
      </c>
      <c r="K19" s="178">
        <f>'L1'!Q7</f>
        <v>0.53999999999999981</v>
      </c>
      <c r="L19" s="179">
        <f>'L1'!T7</f>
        <v>3.0769230769230766</v>
      </c>
      <c r="M19" s="180">
        <f>'L1'!U7</f>
        <v>0</v>
      </c>
      <c r="N19" s="180">
        <f>'L1'!V7</f>
        <v>0.25</v>
      </c>
      <c r="O19" s="173">
        <v>0.23055555555555554</v>
      </c>
    </row>
    <row r="20" spans="2:15" x14ac:dyDescent="0.25">
      <c r="B20" s="281"/>
      <c r="C20" s="282"/>
      <c r="D20" s="175" t="s">
        <v>9</v>
      </c>
      <c r="E20" s="176">
        <f>'L1'!C8</f>
        <v>3</v>
      </c>
      <c r="F20" s="177">
        <f>'L1'!H8</f>
        <v>0.38000000000000006</v>
      </c>
      <c r="G20" s="177">
        <f>'L1'!J8</f>
        <v>0.30000000000000004</v>
      </c>
      <c r="H20" s="178">
        <f>'L1'!K8</f>
        <v>0.44999999999999996</v>
      </c>
      <c r="I20" s="177">
        <f>'L1'!N8</f>
        <v>0.31666666666666665</v>
      </c>
      <c r="J20" s="177">
        <f>'L1'!P8</f>
        <v>0.2200000000000002</v>
      </c>
      <c r="K20" s="178">
        <f>'L1'!Q8</f>
        <v>0.37999999999999989</v>
      </c>
      <c r="L20" s="179">
        <f>'L1'!T8</f>
        <v>2.3076923076923075</v>
      </c>
      <c r="M20" s="180">
        <f>'L1'!U8</f>
        <v>0.33333333333333331</v>
      </c>
      <c r="N20" s="180">
        <f>'L1'!V8</f>
        <v>0</v>
      </c>
      <c r="O20" s="181" t="str">
        <f>'L1'!D8</f>
        <v>-</v>
      </c>
    </row>
    <row r="21" spans="2:15" x14ac:dyDescent="0.25">
      <c r="B21" s="281"/>
      <c r="C21" s="283"/>
      <c r="D21" s="182" t="s">
        <v>76</v>
      </c>
      <c r="E21" s="183">
        <f>'L1'!C9</f>
        <v>10</v>
      </c>
      <c r="F21" s="177">
        <f>'L1'!H9</f>
        <v>0.246</v>
      </c>
      <c r="G21" s="177">
        <f>'L1'!J9</f>
        <v>2.5000000000000001E-2</v>
      </c>
      <c r="H21" s="178">
        <f>'L1'!K9</f>
        <v>1.1400000000000001</v>
      </c>
      <c r="I21" s="177">
        <f>'L1'!N9</f>
        <v>0.11000000000000001</v>
      </c>
      <c r="J21" s="177">
        <f>'L1'!P9</f>
        <v>1.0000000000000009E-2</v>
      </c>
      <c r="K21" s="178">
        <f>'L1'!Q9</f>
        <v>0.30000000000000004</v>
      </c>
      <c r="L21" s="184">
        <f>'L1'!T9</f>
        <v>7.6923076923076916</v>
      </c>
      <c r="M21" s="185" t="str">
        <f>'L1'!U9</f>
        <v>-</v>
      </c>
      <c r="N21" s="185" t="str">
        <f>'L1'!V9</f>
        <v>-</v>
      </c>
      <c r="O21" s="186" t="str">
        <f>'L1'!D9</f>
        <v>-</v>
      </c>
    </row>
    <row r="22" spans="2:15" x14ac:dyDescent="0.25">
      <c r="B22" s="281"/>
      <c r="C22" s="282" t="s">
        <v>1</v>
      </c>
      <c r="D22" s="187" t="s">
        <v>20</v>
      </c>
      <c r="E22" s="188">
        <f>'L2'!C4</f>
        <v>12</v>
      </c>
      <c r="F22" s="189">
        <f>'L2'!H4</f>
        <v>0.32958333333333334</v>
      </c>
      <c r="G22" s="190">
        <f>'L2'!J4</f>
        <v>0.01</v>
      </c>
      <c r="H22" s="190">
        <f>'L2'!K4</f>
        <v>1.78</v>
      </c>
      <c r="I22" s="189">
        <f>'L2'!N4</f>
        <v>9.3333333333333338E-2</v>
      </c>
      <c r="J22" s="190">
        <f>'L2'!P4</f>
        <v>1.0000000000000009E-2</v>
      </c>
      <c r="K22" s="191">
        <f>'L2'!Q4</f>
        <v>0.23000000000000004</v>
      </c>
      <c r="L22" s="192">
        <f>'L2'!T4</f>
        <v>9.2307692307692299</v>
      </c>
      <c r="M22" s="193">
        <f>'L2'!U4</f>
        <v>0.41666666666666669</v>
      </c>
      <c r="N22" s="193">
        <f>'L2'!V4</f>
        <v>0.29166666666666669</v>
      </c>
      <c r="O22" s="181" t="s">
        <v>73</v>
      </c>
    </row>
    <row r="23" spans="2:15" x14ac:dyDescent="0.25">
      <c r="B23" s="281"/>
      <c r="C23" s="282"/>
      <c r="D23" s="175" t="s">
        <v>21</v>
      </c>
      <c r="E23" s="188">
        <f>'L2'!C5</f>
        <v>14</v>
      </c>
      <c r="F23" s="194">
        <f>'L2'!H5</f>
        <v>0.48857142857142849</v>
      </c>
      <c r="G23" s="177">
        <f>'L2'!J5</f>
        <v>0.06</v>
      </c>
      <c r="H23" s="177">
        <f>'L2'!K5</f>
        <v>1.66</v>
      </c>
      <c r="I23" s="194">
        <f>'L2'!N5</f>
        <v>9.285714285714286E-2</v>
      </c>
      <c r="J23" s="177">
        <f>'L2'!P5</f>
        <v>9.9999999999998979E-3</v>
      </c>
      <c r="K23" s="178">
        <f>'L2'!Q5</f>
        <v>0.4</v>
      </c>
      <c r="L23" s="179">
        <f>'L2'!T5</f>
        <v>10.769230769230768</v>
      </c>
      <c r="M23" s="180">
        <f>'L2'!U5</f>
        <v>0.21428571428571427</v>
      </c>
      <c r="N23" s="180">
        <f>'L2'!V5</f>
        <v>0</v>
      </c>
      <c r="O23" s="181" t="s">
        <v>73</v>
      </c>
    </row>
    <row r="24" spans="2:15" x14ac:dyDescent="0.25">
      <c r="B24" s="281"/>
      <c r="C24" s="283"/>
      <c r="D24" s="182" t="s">
        <v>75</v>
      </c>
      <c r="E24" s="188">
        <f>'L2'!C6</f>
        <v>7</v>
      </c>
      <c r="F24" s="194">
        <f>'L2'!H6</f>
        <v>0.4628571428571428</v>
      </c>
      <c r="G24" s="177">
        <f>'L2'!J6</f>
        <v>0.22</v>
      </c>
      <c r="H24" s="177">
        <f>'L2'!K6</f>
        <v>0.80999999999999994</v>
      </c>
      <c r="I24" s="194">
        <f>'L2'!N6</f>
        <v>0.17142857142857143</v>
      </c>
      <c r="J24" s="177">
        <f>'L2'!P6</f>
        <v>1.0000000000000009E-2</v>
      </c>
      <c r="K24" s="178">
        <f>'L2'!Q6</f>
        <v>0.48999999999999988</v>
      </c>
      <c r="L24" s="179">
        <f>'L2'!T6</f>
        <v>5.3846153846153841</v>
      </c>
      <c r="M24" s="180">
        <f>'L2'!U6</f>
        <v>0.42857142857142855</v>
      </c>
      <c r="N24" s="180">
        <f>'L2'!V6</f>
        <v>0</v>
      </c>
      <c r="O24" s="186" t="s">
        <v>73</v>
      </c>
    </row>
    <row r="25" spans="2:15" x14ac:dyDescent="0.25">
      <c r="B25" s="281"/>
      <c r="C25" s="284" t="s">
        <v>2</v>
      </c>
      <c r="D25" s="187" t="s">
        <v>24</v>
      </c>
      <c r="E25" s="195">
        <f>'L3'!C4</f>
        <v>26</v>
      </c>
      <c r="F25" s="189">
        <f>'L3'!H4</f>
        <v>0.7992307692307693</v>
      </c>
      <c r="G25" s="190">
        <f>'L3'!J4</f>
        <v>3.4999999999999996E-2</v>
      </c>
      <c r="H25" s="191">
        <f>'L3'!K4</f>
        <v>2.68</v>
      </c>
      <c r="I25" s="189">
        <f>'L3'!N4</f>
        <v>0.66499999999999992</v>
      </c>
      <c r="J25" s="190">
        <f>'L3'!P4</f>
        <v>5.9999999999998721E-2</v>
      </c>
      <c r="K25" s="191">
        <f>'L3'!Q4</f>
        <v>2.33</v>
      </c>
      <c r="L25" s="192">
        <f>'L3'!T4</f>
        <v>1.3471502590673574</v>
      </c>
      <c r="M25" s="193">
        <f>'L3'!U4</f>
        <v>0.82692307692307687</v>
      </c>
      <c r="N25" s="193">
        <f>'L3'!V4</f>
        <v>0</v>
      </c>
      <c r="O25" s="196">
        <v>0.54166666666666663</v>
      </c>
    </row>
    <row r="26" spans="2:15" x14ac:dyDescent="0.25">
      <c r="B26" s="281"/>
      <c r="C26" s="282"/>
      <c r="D26" s="175" t="s">
        <v>77</v>
      </c>
      <c r="E26" s="176">
        <f>'L3'!C5</f>
        <v>21</v>
      </c>
      <c r="F26" s="194">
        <f>'L3'!H5</f>
        <v>1.9685714285714291</v>
      </c>
      <c r="G26" s="177">
        <f>'L3'!J5</f>
        <v>0.17</v>
      </c>
      <c r="H26" s="178">
        <f>'L3'!K5</f>
        <v>23.08</v>
      </c>
      <c r="I26" s="194">
        <f>'L3'!N5</f>
        <v>0.68476190476190479</v>
      </c>
      <c r="J26" s="177">
        <f>'L3'!P5</f>
        <v>8.0000000000000071E-2</v>
      </c>
      <c r="K26" s="178">
        <f>'L3'!Q5</f>
        <v>2.5300000000000002</v>
      </c>
      <c r="L26" s="179">
        <f>'L3'!T5</f>
        <v>1.4093959731543624</v>
      </c>
      <c r="M26" s="180">
        <f>'L3'!U5</f>
        <v>0.85365853658536583</v>
      </c>
      <c r="N26" s="180">
        <f>'L3'!V5</f>
        <v>2.3809523809523808E-2</v>
      </c>
      <c r="O26" s="173">
        <v>0.41666666666666669</v>
      </c>
    </row>
    <row r="27" spans="2:15" x14ac:dyDescent="0.25">
      <c r="B27" s="281"/>
      <c r="C27" s="283"/>
      <c r="D27" s="175" t="s">
        <v>78</v>
      </c>
      <c r="E27" s="176">
        <f>'L3'!C6</f>
        <v>38</v>
      </c>
      <c r="F27" s="194">
        <f>'L3'!H6</f>
        <v>0.85131578947368425</v>
      </c>
      <c r="G27" s="177">
        <f>'L3'!J6</f>
        <v>0.06</v>
      </c>
      <c r="H27" s="178">
        <f>'L3'!K6</f>
        <v>8.77</v>
      </c>
      <c r="I27" s="194">
        <f>'L3'!N6</f>
        <v>0.45526315789473687</v>
      </c>
      <c r="J27" s="177">
        <f>'L3'!P6</f>
        <v>4.9999999999999822E-2</v>
      </c>
      <c r="K27" s="178">
        <f>'L3'!Q6</f>
        <v>2.0400000000000009</v>
      </c>
      <c r="L27" s="179">
        <f>'L3'!T6</f>
        <v>1.9689119170984455</v>
      </c>
      <c r="M27" s="180">
        <f>'L3'!U6</f>
        <v>0.85526315789473684</v>
      </c>
      <c r="N27" s="180">
        <f>'L3'!V6</f>
        <v>0</v>
      </c>
      <c r="O27" s="197">
        <v>0.41666666666666669</v>
      </c>
    </row>
    <row r="28" spans="2:15" x14ac:dyDescent="0.25">
      <c r="B28" s="281"/>
      <c r="C28" s="284" t="s">
        <v>3</v>
      </c>
      <c r="D28" s="187" t="s">
        <v>24</v>
      </c>
      <c r="E28" s="198">
        <f>'L4'!C4</f>
        <v>19</v>
      </c>
      <c r="F28" s="189">
        <f>'L4'!H4</f>
        <v>0.89157894736842114</v>
      </c>
      <c r="G28" s="190">
        <f>'L4'!J4</f>
        <v>4.4999999999999998E-2</v>
      </c>
      <c r="H28" s="191">
        <f>'L4'!K4</f>
        <v>4.0299999999999994</v>
      </c>
      <c r="I28" s="189">
        <f>'L4'!N4</f>
        <v>0.36315789473684212</v>
      </c>
      <c r="J28" s="190">
        <f>'L4'!P4</f>
        <v>4.9999999999998934E-3</v>
      </c>
      <c r="K28" s="191">
        <f>'L4'!Q4</f>
        <v>1.1099999999999999</v>
      </c>
      <c r="L28" s="190">
        <f>'L4'!T4</f>
        <v>0.98445595854922274</v>
      </c>
      <c r="M28" s="192">
        <f>'L4'!U4</f>
        <v>0.52631578947368418</v>
      </c>
      <c r="N28" s="191">
        <f>'L4'!V4</f>
        <v>0</v>
      </c>
      <c r="O28" s="199" t="s">
        <v>73</v>
      </c>
    </row>
    <row r="29" spans="2:15" ht="15.75" thickBot="1" x14ac:dyDescent="0.3">
      <c r="B29" s="281"/>
      <c r="C29" s="285"/>
      <c r="D29" s="200" t="s">
        <v>79</v>
      </c>
      <c r="E29" s="201">
        <f>'L4'!C5</f>
        <v>18</v>
      </c>
      <c r="F29" s="202">
        <f>'L4'!H5</f>
        <v>3.6966666666666663</v>
      </c>
      <c r="G29" s="203">
        <f>'L4'!J5</f>
        <v>0.2</v>
      </c>
      <c r="H29" s="204">
        <f>'L4'!K5</f>
        <v>14.4</v>
      </c>
      <c r="I29" s="202">
        <f>'L4'!N5</f>
        <v>0.38222222222222224</v>
      </c>
      <c r="J29" s="203">
        <f>'L4'!P5</f>
        <v>9.9999999999999534E-3</v>
      </c>
      <c r="K29" s="204">
        <f>'L4'!Q5</f>
        <v>1.67</v>
      </c>
      <c r="L29" s="203">
        <f>'L4'!T5</f>
        <v>0.93264248704663211</v>
      </c>
      <c r="M29" s="205">
        <f>'L4'!U5</f>
        <v>0.69444444444444442</v>
      </c>
      <c r="N29" s="204">
        <f>'L4'!V5</f>
        <v>0</v>
      </c>
      <c r="O29" s="206" t="s">
        <v>73</v>
      </c>
    </row>
    <row r="30" spans="2:15" ht="15.75" thickTop="1" x14ac:dyDescent="0.25">
      <c r="B30" s="267" t="s">
        <v>80</v>
      </c>
      <c r="C30" s="257" t="s">
        <v>5</v>
      </c>
      <c r="D30" s="175" t="s">
        <v>40</v>
      </c>
      <c r="E30" s="207">
        <f>'L6'!C4</f>
        <v>10</v>
      </c>
      <c r="F30" s="208">
        <f>'L6'!H4</f>
        <v>0.2887431693989071</v>
      </c>
      <c r="G30" s="208">
        <f>'L6'!J4</f>
        <v>5.2459016393442616E-2</v>
      </c>
      <c r="H30" s="209">
        <f>'L6'!K4</f>
        <v>0.60765027322404375</v>
      </c>
      <c r="I30" s="177">
        <f>'L6'!N4</f>
        <v>0.11234972677595627</v>
      </c>
      <c r="J30" s="177">
        <f>'L6'!P4</f>
        <v>0</v>
      </c>
      <c r="K30" s="209">
        <f>'L6'!Q4</f>
        <v>0.36065573770491799</v>
      </c>
      <c r="L30" s="210">
        <f>'L6'!T4</f>
        <v>6.8965517241379315</v>
      </c>
      <c r="M30" s="210">
        <f>'L6'!U4</f>
        <v>0.4</v>
      </c>
      <c r="N30" s="210">
        <f>'L6'!V4</f>
        <v>0.35</v>
      </c>
      <c r="O30" s="173">
        <v>0.21805555555555556</v>
      </c>
    </row>
    <row r="31" spans="2:15" x14ac:dyDescent="0.25">
      <c r="B31" s="268"/>
      <c r="C31" s="257"/>
      <c r="D31" s="175" t="s">
        <v>41</v>
      </c>
      <c r="E31" s="175">
        <f>'L6'!C5</f>
        <v>14</v>
      </c>
      <c r="F31" s="177">
        <f>'L6'!H5</f>
        <v>0.16588602654176424</v>
      </c>
      <c r="G31" s="177">
        <f>'L6'!J5</f>
        <v>4.59016393442623E-2</v>
      </c>
      <c r="H31" s="178">
        <f>'L6'!K5</f>
        <v>0.25027322404371583</v>
      </c>
      <c r="I31" s="177">
        <f>'L6'!N5</f>
        <v>8.0562060889929746E-2</v>
      </c>
      <c r="J31" s="177">
        <f>'L6'!P5</f>
        <v>8.7431693989070691E-3</v>
      </c>
      <c r="K31" s="178">
        <f>'L6'!Q5</f>
        <v>0.27213114754098361</v>
      </c>
      <c r="L31" s="179">
        <f>'L6'!T5</f>
        <v>9.6551724137931032</v>
      </c>
      <c r="M31" s="179">
        <f>'L6'!U5</f>
        <v>0.39285714285714285</v>
      </c>
      <c r="N31" s="179">
        <f>'L6'!V5</f>
        <v>7.1428571428571425E-2</v>
      </c>
      <c r="O31" s="173">
        <v>0.28333333333333333</v>
      </c>
    </row>
    <row r="32" spans="2:15" x14ac:dyDescent="0.25">
      <c r="B32" s="268"/>
      <c r="C32" s="257"/>
      <c r="D32" s="175" t="s">
        <v>42</v>
      </c>
      <c r="E32" s="175">
        <f>'L6'!C6</f>
        <v>23</v>
      </c>
      <c r="F32" s="177">
        <f>'L6'!H6</f>
        <v>0.16013528153955806</v>
      </c>
      <c r="G32" s="177">
        <f>'L6'!J6</f>
        <v>1.5358142076502733E-2</v>
      </c>
      <c r="H32" s="178">
        <f>'L6'!K6</f>
        <v>0.48424043715846987</v>
      </c>
      <c r="I32" s="177">
        <f>'L6'!N6</f>
        <v>4.9281871174421947E-2</v>
      </c>
      <c r="J32" s="177">
        <f>'L6'!P6</f>
        <v>4.0787915527408236E-3</v>
      </c>
      <c r="K32" s="178">
        <f>'L6'!Q6</f>
        <v>0.29429957716273336</v>
      </c>
      <c r="L32" s="179">
        <f>'L6'!T6</f>
        <v>15.862068965517242</v>
      </c>
      <c r="M32" s="179">
        <f>'L6'!U6</f>
        <v>0.71739130434782605</v>
      </c>
      <c r="N32" s="179">
        <f>'L6'!V6</f>
        <v>8.6956521739130432E-2</v>
      </c>
      <c r="O32" s="173">
        <v>9.5138888888888884E-2</v>
      </c>
    </row>
    <row r="33" spans="2:15" x14ac:dyDescent="0.25">
      <c r="B33" s="268"/>
      <c r="C33" s="257"/>
      <c r="D33" s="175" t="s">
        <v>43</v>
      </c>
      <c r="E33" s="175">
        <f>'L6'!C7</f>
        <v>17</v>
      </c>
      <c r="F33" s="177">
        <f>'L6'!H7</f>
        <v>0.14824815171970429</v>
      </c>
      <c r="G33" s="177">
        <f>'L6'!J7</f>
        <v>2.7322404371584699E-2</v>
      </c>
      <c r="H33" s="178">
        <f>'L6'!K7</f>
        <v>0.45792349726775949</v>
      </c>
      <c r="I33" s="177">
        <f>'L6'!N7</f>
        <v>6.6602378656380579E-2</v>
      </c>
      <c r="J33" s="177">
        <f>'L6'!P7</f>
        <v>5.4644808743168349E-3</v>
      </c>
      <c r="K33" s="178">
        <f>'L6'!Q7</f>
        <v>0.33005464480874314</v>
      </c>
      <c r="L33" s="179">
        <f>'L6'!T7</f>
        <v>11.724137931034484</v>
      </c>
      <c r="M33" s="179">
        <f>'L6'!U7</f>
        <v>0.44117647058823528</v>
      </c>
      <c r="N33" s="179">
        <f>'L6'!V7</f>
        <v>5.8823529411764705E-2</v>
      </c>
      <c r="O33" s="173">
        <v>0.15277777777777776</v>
      </c>
    </row>
    <row r="34" spans="2:15" x14ac:dyDescent="0.25">
      <c r="B34" s="268"/>
      <c r="C34" s="257"/>
      <c r="D34" s="175" t="s">
        <v>44</v>
      </c>
      <c r="E34" s="175">
        <f>'L6'!C8</f>
        <v>11</v>
      </c>
      <c r="F34" s="177">
        <f>'L6'!H8</f>
        <v>0.25981122702434178</v>
      </c>
      <c r="G34" s="177">
        <f>'L6'!J8</f>
        <v>9.1803278688524587E-2</v>
      </c>
      <c r="H34" s="178">
        <f>'L6'!K8</f>
        <v>0.48306010928961746</v>
      </c>
      <c r="I34" s="177">
        <f>'L6'!N8</f>
        <v>0.10283159463487332</v>
      </c>
      <c r="J34" s="177">
        <f>'L6'!P8</f>
        <v>0</v>
      </c>
      <c r="K34" s="178">
        <f>'L6'!Q8</f>
        <v>0.32896174863387972</v>
      </c>
      <c r="L34" s="179">
        <f>'L6'!T8</f>
        <v>7.5862068965517242</v>
      </c>
      <c r="M34" s="179">
        <f>'L6'!U8</f>
        <v>0.18181818181818182</v>
      </c>
      <c r="N34" s="179">
        <f>'L6'!V8</f>
        <v>0.27272727272727271</v>
      </c>
      <c r="O34" s="173">
        <v>0.3611111111111111</v>
      </c>
    </row>
    <row r="35" spans="2:15" x14ac:dyDescent="0.25">
      <c r="B35" s="268"/>
      <c r="C35" s="257"/>
      <c r="D35" s="175" t="s">
        <v>45</v>
      </c>
      <c r="E35" s="175">
        <f>'L6'!C9</f>
        <v>22</v>
      </c>
      <c r="F35" s="177">
        <f>'L6'!H9</f>
        <v>0.1595131644311972</v>
      </c>
      <c r="G35" s="177">
        <f>'L6'!J9</f>
        <v>1.5300546448087433E-2</v>
      </c>
      <c r="H35" s="178">
        <f>'L6'!K9</f>
        <v>0.48743169398907099</v>
      </c>
      <c r="I35" s="177">
        <f>'L6'!N9</f>
        <v>5.111773472429209E-2</v>
      </c>
      <c r="J35" s="177">
        <f>'L6'!P9</f>
        <v>0</v>
      </c>
      <c r="K35" s="178">
        <f>'L6'!Q9</f>
        <v>0.29836065573770493</v>
      </c>
      <c r="L35" s="179">
        <f>'L6'!T9</f>
        <v>15.172413793103448</v>
      </c>
      <c r="M35" s="179">
        <f>'L6'!U9</f>
        <v>0.27272727272727271</v>
      </c>
      <c r="N35" s="179">
        <f>'L6'!V9</f>
        <v>0.13636363636363635</v>
      </c>
      <c r="O35" s="173">
        <v>0.22638888888888889</v>
      </c>
    </row>
    <row r="36" spans="2:15" x14ac:dyDescent="0.25">
      <c r="B36" s="268"/>
      <c r="C36" s="257"/>
      <c r="D36" s="175" t="s">
        <v>46</v>
      </c>
      <c r="E36" s="175">
        <f>'L6'!C10</f>
        <v>13</v>
      </c>
      <c r="F36" s="177">
        <f>'L6'!H10</f>
        <v>0.22513661202185789</v>
      </c>
      <c r="G36" s="177">
        <f>'L6'!J10</f>
        <v>8.9617486338797805E-2</v>
      </c>
      <c r="H36" s="178">
        <f>'L6'!K10</f>
        <v>0.48743169398907099</v>
      </c>
      <c r="I36" s="177">
        <f>'L6'!N10</f>
        <v>8.6591004623791518E-2</v>
      </c>
      <c r="J36" s="177">
        <f>'L6'!P10</f>
        <v>0</v>
      </c>
      <c r="K36" s="178">
        <f>'L6'!Q10</f>
        <v>0.33333333333333337</v>
      </c>
      <c r="L36" s="179">
        <f>'L6'!T10</f>
        <v>8.9655172413793114</v>
      </c>
      <c r="M36" s="179">
        <f>'L6'!U10</f>
        <v>0.26923076923076922</v>
      </c>
      <c r="N36" s="179">
        <f>'L6'!V10</f>
        <v>0.19230769230769232</v>
      </c>
      <c r="O36" s="173">
        <v>0.20833333333333334</v>
      </c>
    </row>
    <row r="37" spans="2:15" x14ac:dyDescent="0.25">
      <c r="B37" s="268"/>
      <c r="C37" s="257"/>
      <c r="D37" s="175" t="s">
        <v>47</v>
      </c>
      <c r="E37" s="175">
        <f>'L6'!C11</f>
        <v>14</v>
      </c>
      <c r="F37" s="177">
        <f>'L6'!H11</f>
        <v>0.21233411397345825</v>
      </c>
      <c r="G37" s="177">
        <f>'L6'!J11</f>
        <v>0.10054644808743168</v>
      </c>
      <c r="H37" s="178">
        <f>'L6'!K11</f>
        <v>0.46666666666666662</v>
      </c>
      <c r="I37" s="177">
        <f>'L6'!N11</f>
        <v>8.0483996877439498E-2</v>
      </c>
      <c r="J37" s="177">
        <f>'L6'!P11</f>
        <v>8.7431693989071801E-3</v>
      </c>
      <c r="K37" s="178">
        <f>'L6'!Q11</f>
        <v>0.33224043715846996</v>
      </c>
      <c r="L37" s="179">
        <f>'L6'!T11</f>
        <v>9.6551724137931032</v>
      </c>
      <c r="M37" s="179">
        <f>'L6'!U11</f>
        <v>0.17857142857142858</v>
      </c>
      <c r="N37" s="179">
        <f>'L6'!V11</f>
        <v>0.25</v>
      </c>
      <c r="O37" s="173">
        <v>0.20555555555555557</v>
      </c>
    </row>
    <row r="38" spans="2:15" x14ac:dyDescent="0.25">
      <c r="B38" s="268"/>
      <c r="C38" s="257"/>
      <c r="D38" s="175" t="s">
        <v>48</v>
      </c>
      <c r="E38" s="175">
        <f>'L6'!C12</f>
        <v>12</v>
      </c>
      <c r="F38" s="177">
        <f>'L6'!H12</f>
        <v>0.24362477231329693</v>
      </c>
      <c r="G38" s="177">
        <f>'L6'!J12</f>
        <v>9.94535519125683E-2</v>
      </c>
      <c r="H38" s="178">
        <f>'L6'!K12</f>
        <v>0.48524590163934417</v>
      </c>
      <c r="I38" s="177">
        <f>'L6'!N12</f>
        <v>9.4080145719489972E-2</v>
      </c>
      <c r="J38" s="177">
        <f>'L6'!P12</f>
        <v>8.7431693989071801E-3</v>
      </c>
      <c r="K38" s="178">
        <f>'L6'!Q12</f>
        <v>0.33005464480874314</v>
      </c>
      <c r="L38" s="179">
        <f>'L6'!T12</f>
        <v>8.2758620689655178</v>
      </c>
      <c r="M38" s="179">
        <f>'L6'!U12</f>
        <v>4.1666666666666664E-2</v>
      </c>
      <c r="N38" s="179">
        <f>'L6'!V12</f>
        <v>0.375</v>
      </c>
      <c r="O38" s="173">
        <v>0.16666666666666666</v>
      </c>
    </row>
    <row r="39" spans="2:15" x14ac:dyDescent="0.25">
      <c r="B39" s="268"/>
      <c r="C39" s="257"/>
      <c r="D39" s="175" t="s">
        <v>49</v>
      </c>
      <c r="E39" s="175">
        <f>'L6'!C13</f>
        <v>17</v>
      </c>
      <c r="F39" s="177">
        <f>'L6'!H13</f>
        <v>0.24114432658309226</v>
      </c>
      <c r="G39" s="177">
        <f>'L6'!J13</f>
        <v>6.9945355191256831E-2</v>
      </c>
      <c r="H39" s="178">
        <f>'L6'!K13</f>
        <v>0.48306010928961746</v>
      </c>
      <c r="I39" s="177">
        <f>'L6'!N13</f>
        <v>6.6538090646094505E-2</v>
      </c>
      <c r="J39" s="177">
        <f>'L6'!P13</f>
        <v>0</v>
      </c>
      <c r="K39" s="178">
        <f>'L6'!Q13</f>
        <v>0.33114754098360655</v>
      </c>
      <c r="L39" s="179">
        <f>'L6'!T13</f>
        <v>11.724137931034484</v>
      </c>
      <c r="M39" s="179">
        <f>'L6'!U13</f>
        <v>0.3235294117647059</v>
      </c>
      <c r="N39" s="179">
        <f>'L6'!V13</f>
        <v>0.29411764705882354</v>
      </c>
      <c r="O39" s="181" t="s">
        <v>73</v>
      </c>
    </row>
    <row r="40" spans="2:15" x14ac:dyDescent="0.25">
      <c r="B40" s="268"/>
      <c r="C40" s="257"/>
      <c r="D40" s="175" t="s">
        <v>50</v>
      </c>
      <c r="E40" s="175">
        <f>'L6'!C14</f>
        <v>19</v>
      </c>
      <c r="F40" s="177">
        <f>'L6'!H14</f>
        <v>0.16065573770491803</v>
      </c>
      <c r="G40" s="177">
        <f>'L6'!J14</f>
        <v>2.8415300546448089E-2</v>
      </c>
      <c r="H40" s="178">
        <f>'L6'!K14</f>
        <v>0.41967213114754093</v>
      </c>
      <c r="I40" s="177">
        <f>'L6'!N14</f>
        <v>5.9419039401783141E-2</v>
      </c>
      <c r="J40" s="177">
        <f>'L6'!P14</f>
        <v>1.0928961748633004E-3</v>
      </c>
      <c r="K40" s="178">
        <f>'L6'!Q14</f>
        <v>0.33114754098360655</v>
      </c>
      <c r="L40" s="179">
        <f>'L6'!T14</f>
        <v>13.103448275862069</v>
      </c>
      <c r="M40" s="179">
        <f>'L6'!U14</f>
        <v>0.42105263157894735</v>
      </c>
      <c r="N40" s="179">
        <f>'L6'!V14</f>
        <v>7.8947368421052627E-2</v>
      </c>
      <c r="O40" s="173">
        <v>0.14097222222222222</v>
      </c>
    </row>
    <row r="41" spans="2:15" x14ac:dyDescent="0.25">
      <c r="B41" s="268"/>
      <c r="C41" s="257"/>
      <c r="D41" s="175" t="s">
        <v>51</v>
      </c>
      <c r="E41" s="175">
        <f>'L6'!C15</f>
        <v>22</v>
      </c>
      <c r="F41" s="177">
        <f>'L6'!H15</f>
        <v>0.19577744659711874</v>
      </c>
      <c r="G41" s="177">
        <f>'L6'!J15</f>
        <v>3.7158469945355189E-2</v>
      </c>
      <c r="H41" s="178">
        <f>'L6'!K15</f>
        <v>0.48415300546448081</v>
      </c>
      <c r="I41" s="177">
        <f>'L6'!N15</f>
        <v>4.2921818181818185</v>
      </c>
      <c r="J41" s="177">
        <f>'L6'!P15</f>
        <v>0.27450000000001751</v>
      </c>
      <c r="K41" s="178">
        <f>'L6'!Q15</f>
        <v>26.534999999999997</v>
      </c>
      <c r="L41" s="179">
        <f>'L6'!T15</f>
        <v>15.172413793103448</v>
      </c>
      <c r="M41" s="179">
        <f>'L6'!U15</f>
        <v>0.34090909090909088</v>
      </c>
      <c r="N41" s="179">
        <f>'L6'!V15</f>
        <v>0.20454545454545456</v>
      </c>
      <c r="O41" s="173">
        <v>0.41666666666666669</v>
      </c>
    </row>
    <row r="42" spans="2:15" x14ac:dyDescent="0.25">
      <c r="B42" s="268"/>
      <c r="C42" s="257"/>
      <c r="D42" s="175" t="s">
        <v>52</v>
      </c>
      <c r="E42" s="175">
        <f>'L6'!C16</f>
        <v>23</v>
      </c>
      <c r="F42" s="177">
        <f>'L6'!H16</f>
        <v>0.20574958422428133</v>
      </c>
      <c r="G42" s="177">
        <f>'L6'!J16</f>
        <v>4.480874316939891E-2</v>
      </c>
      <c r="H42" s="178">
        <f>'L6'!K16</f>
        <v>0.5180327868852459</v>
      </c>
      <c r="I42" s="177">
        <f>'L6'!N16</f>
        <v>4.9132810643858396E-2</v>
      </c>
      <c r="J42" s="177">
        <f>'L6'!P16</f>
        <v>5.464480874316946E-3</v>
      </c>
      <c r="K42" s="178">
        <f>'L6'!Q16</f>
        <v>0.28306010928961745</v>
      </c>
      <c r="L42" s="179">
        <f>'L6'!T16</f>
        <v>15.862068965517242</v>
      </c>
      <c r="M42" s="179">
        <f>'L6'!U16</f>
        <v>0.2608695652173913</v>
      </c>
      <c r="N42" s="179">
        <f>'L6'!V16</f>
        <v>0.17391304347826086</v>
      </c>
      <c r="O42" s="173">
        <v>0.52430555555555558</v>
      </c>
    </row>
    <row r="43" spans="2:15" x14ac:dyDescent="0.25">
      <c r="B43" s="268"/>
      <c r="C43" s="257"/>
      <c r="D43" s="175" t="s">
        <v>53</v>
      </c>
      <c r="E43" s="175">
        <f>'L6'!C17</f>
        <v>25</v>
      </c>
      <c r="F43" s="177">
        <f>'L6'!H17</f>
        <v>0.18060765027322401</v>
      </c>
      <c r="G43" s="177">
        <f>'L6'!J17</f>
        <v>4.3715846994535519E-2</v>
      </c>
      <c r="H43" s="178">
        <f>'L6'!K17</f>
        <v>0.48961748633879787</v>
      </c>
      <c r="I43" s="177">
        <f>'L6'!N17</f>
        <v>4.7737704918032788E-2</v>
      </c>
      <c r="J43" s="177">
        <f>'L6'!P17</f>
        <v>0</v>
      </c>
      <c r="K43" s="178">
        <f>'L6'!Q17</f>
        <v>0.2896174863387978</v>
      </c>
      <c r="L43" s="179">
        <f>'L6'!T17</f>
        <v>17.241379310344829</v>
      </c>
      <c r="M43" s="179">
        <f>'L6'!U17</f>
        <v>0.2</v>
      </c>
      <c r="N43" s="179">
        <f>'L6'!V17</f>
        <v>0.14000000000000001</v>
      </c>
      <c r="O43" s="173">
        <v>0.18402777777777779</v>
      </c>
    </row>
    <row r="44" spans="2:15" x14ac:dyDescent="0.25">
      <c r="B44" s="268"/>
      <c r="C44" s="257"/>
      <c r="D44" s="175" t="s">
        <v>54</v>
      </c>
      <c r="E44" s="175">
        <f>'L6'!C18</f>
        <v>22</v>
      </c>
      <c r="F44" s="177">
        <f>'L6'!H18</f>
        <v>0.20442126179831099</v>
      </c>
      <c r="G44" s="177">
        <f>'L6'!J18</f>
        <v>4.6994535519125684E-2</v>
      </c>
      <c r="H44" s="178">
        <f>'L6'!K18</f>
        <v>0.48633879781420764</v>
      </c>
      <c r="I44" s="177">
        <f>'L6'!N18</f>
        <v>5.4545454545454536E-2</v>
      </c>
      <c r="J44" s="177">
        <f>'L6'!P18</f>
        <v>5.4644808743168349E-3</v>
      </c>
      <c r="K44" s="178">
        <f>'L6'!Q18</f>
        <v>0.31693989071038253</v>
      </c>
      <c r="L44" s="179">
        <f>'L6'!T18</f>
        <v>15.172413793103448</v>
      </c>
      <c r="M44" s="179">
        <f>'L6'!U18</f>
        <v>0.40909090909090912</v>
      </c>
      <c r="N44" s="179">
        <f>'L6'!V18</f>
        <v>0.20454545454545456</v>
      </c>
      <c r="O44" s="173">
        <v>0.25277777777777777</v>
      </c>
    </row>
    <row r="45" spans="2:15" x14ac:dyDescent="0.25">
      <c r="B45" s="268"/>
      <c r="C45" s="257"/>
      <c r="D45" s="175" t="s">
        <v>55</v>
      </c>
      <c r="E45" s="175">
        <f>'L6'!C19</f>
        <v>19</v>
      </c>
      <c r="F45" s="177">
        <f>'L6'!H19</f>
        <v>0.20115041702617198</v>
      </c>
      <c r="G45" s="177">
        <f>'L6'!J19</f>
        <v>6.8852459016393447E-2</v>
      </c>
      <c r="H45" s="178">
        <f>'L6'!K19</f>
        <v>0.48743169398907099</v>
      </c>
      <c r="I45" s="177">
        <f>'L6'!N19</f>
        <v>5.9246476847857353E-2</v>
      </c>
      <c r="J45" s="177">
        <f>'L6'!P19</f>
        <v>0</v>
      </c>
      <c r="K45" s="178">
        <f>'L6'!Q19</f>
        <v>0.32786885245901642</v>
      </c>
      <c r="L45" s="179">
        <f>'L6'!T19</f>
        <v>13.103448275862069</v>
      </c>
      <c r="M45" s="179">
        <f>'L6'!U19</f>
        <v>0.28947368421052633</v>
      </c>
      <c r="N45" s="179">
        <f>'L6'!V19</f>
        <v>0.15789473684210525</v>
      </c>
      <c r="O45" s="173">
        <v>0.38472222222222219</v>
      </c>
    </row>
    <row r="46" spans="2:15" x14ac:dyDescent="0.25">
      <c r="B46" s="268"/>
      <c r="C46" s="257"/>
      <c r="D46" s="175" t="s">
        <v>56</v>
      </c>
      <c r="E46" s="175">
        <f>'L6'!C20</f>
        <v>22</v>
      </c>
      <c r="F46" s="177">
        <f>'L6'!H20</f>
        <v>0.24957774465971194</v>
      </c>
      <c r="G46" s="177">
        <f>'L6'!J20</f>
        <v>9.94535519125683E-2</v>
      </c>
      <c r="H46" s="178">
        <f>'L6'!K20</f>
        <v>0.66775956284152993</v>
      </c>
      <c r="I46" s="177">
        <f>'L6'!N20</f>
        <v>5.1366120218579232E-2</v>
      </c>
      <c r="J46" s="177">
        <f>'L6'!P20</f>
        <v>0</v>
      </c>
      <c r="K46" s="178">
        <f>'L6'!Q20</f>
        <v>0.2961748633879781</v>
      </c>
      <c r="L46" s="179">
        <f>'L6'!T20</f>
        <v>15.172413793103448</v>
      </c>
      <c r="M46" s="179">
        <f>'L6'!U20</f>
        <v>0.27272727272727271</v>
      </c>
      <c r="N46" s="179">
        <f>'L6'!V20</f>
        <v>0.15909090909090909</v>
      </c>
      <c r="O46" s="173">
        <v>0.3833333333333333</v>
      </c>
    </row>
    <row r="47" spans="2:15" x14ac:dyDescent="0.25">
      <c r="B47" s="268"/>
      <c r="C47" s="257"/>
      <c r="D47" s="175" t="s">
        <v>57</v>
      </c>
      <c r="E47" s="175">
        <f>'L6'!C21</f>
        <v>18</v>
      </c>
      <c r="F47" s="177">
        <f>'L6'!H21</f>
        <v>0.25676988463873712</v>
      </c>
      <c r="G47" s="177">
        <f>'L6'!J21</f>
        <v>0.11038251366120218</v>
      </c>
      <c r="H47" s="178">
        <f>'L6'!K21</f>
        <v>0.5311475409836065</v>
      </c>
      <c r="I47" s="177">
        <f>'L6'!N21</f>
        <v>6.3023679417122044E-2</v>
      </c>
      <c r="J47" s="177">
        <f>'L6'!P21</f>
        <v>9.8360655737704805E-3</v>
      </c>
      <c r="K47" s="178">
        <f>'L6'!Q21</f>
        <v>0.29398907103825139</v>
      </c>
      <c r="L47" s="179">
        <f>'L6'!T21</f>
        <v>12.413793103448276</v>
      </c>
      <c r="M47" s="179">
        <f>'L6'!U21</f>
        <v>0.16666666666666666</v>
      </c>
      <c r="N47" s="179">
        <f>'L6'!V21</f>
        <v>0.25</v>
      </c>
      <c r="O47" s="173">
        <v>0.22916666666666666</v>
      </c>
    </row>
    <row r="48" spans="2:15" x14ac:dyDescent="0.25">
      <c r="B48" s="268"/>
      <c r="C48" s="257"/>
      <c r="D48" s="175" t="s">
        <v>58</v>
      </c>
      <c r="E48" s="175">
        <f>'L6'!C22</f>
        <v>14</v>
      </c>
      <c r="F48" s="177">
        <f>'L6'!H22</f>
        <v>0.26713505074160815</v>
      </c>
      <c r="G48" s="177">
        <f>'L6'!J22</f>
        <v>7.7595628415300544E-2</v>
      </c>
      <c r="H48" s="178">
        <f>'L6'!K22</f>
        <v>0.50819672131147542</v>
      </c>
      <c r="I48" s="177">
        <f>'L6'!N22</f>
        <v>8.0874316939890695E-2</v>
      </c>
      <c r="J48" s="177">
        <f>'L6'!P22</f>
        <v>0</v>
      </c>
      <c r="K48" s="178">
        <f>'L6'!Q22</f>
        <v>0.33224043715846996</v>
      </c>
      <c r="L48" s="179">
        <f>'L6'!T22</f>
        <v>9.6551724137931032</v>
      </c>
      <c r="M48" s="179">
        <f>'L6'!U22</f>
        <v>0.4642857142857143</v>
      </c>
      <c r="N48" s="179">
        <f>'L6'!V22</f>
        <v>7.1428571428571425E-2</v>
      </c>
      <c r="O48" s="173">
        <v>0.31944444444444448</v>
      </c>
    </row>
    <row r="49" spans="2:19" x14ac:dyDescent="0.25">
      <c r="B49" s="268"/>
      <c r="C49" s="257"/>
      <c r="D49" s="175" t="s">
        <v>59</v>
      </c>
      <c r="E49" s="175">
        <f>'L6'!C23</f>
        <v>15</v>
      </c>
      <c r="F49" s="177">
        <f>'L6'!H23</f>
        <v>0.30251366120218576</v>
      </c>
      <c r="G49" s="177">
        <f>'L6'!J23</f>
        <v>0.10491803278688523</v>
      </c>
      <c r="H49" s="178">
        <f>'L6'!K23</f>
        <v>0.58032786885245891</v>
      </c>
      <c r="I49" s="177">
        <f>'L6'!N23</f>
        <v>7.4826958105646629E-2</v>
      </c>
      <c r="J49" s="177">
        <f>'L6'!P23</f>
        <v>0</v>
      </c>
      <c r="K49" s="178">
        <f>'L6'!Q23</f>
        <v>0.32786885245901642</v>
      </c>
      <c r="L49" s="179">
        <f>'L6'!T23</f>
        <v>10.344827586206897</v>
      </c>
      <c r="M49" s="179">
        <f>'L6'!U23</f>
        <v>0.33333333333333331</v>
      </c>
      <c r="N49" s="179">
        <f>'L6'!V23</f>
        <v>0.36666666666666664</v>
      </c>
      <c r="O49" s="173">
        <v>0.38750000000000001</v>
      </c>
    </row>
    <row r="50" spans="2:19" x14ac:dyDescent="0.25">
      <c r="B50" s="268"/>
      <c r="C50" s="257"/>
      <c r="D50" s="175" t="s">
        <v>60</v>
      </c>
      <c r="E50" s="175">
        <f>'L6'!C24</f>
        <v>24</v>
      </c>
      <c r="F50" s="177">
        <f>'L6'!H24</f>
        <v>0.21452641165755923</v>
      </c>
      <c r="G50" s="177">
        <f>'L6'!J24</f>
        <v>4.6994535519125684E-2</v>
      </c>
      <c r="H50" s="178">
        <f>'L6'!K24</f>
        <v>0.57049180327868854</v>
      </c>
      <c r="I50" s="177">
        <f>'L6'!N24</f>
        <v>6.0109289617486329E-2</v>
      </c>
      <c r="J50" s="177">
        <f>'L6'!P24</f>
        <v>0</v>
      </c>
      <c r="K50" s="178">
        <f>'L6'!Q24</f>
        <v>0.2896174863387978</v>
      </c>
      <c r="L50" s="179">
        <f>'L6'!T24</f>
        <v>16.551724137931036</v>
      </c>
      <c r="M50" s="179">
        <f>'L6'!U24</f>
        <v>0.35416666666666669</v>
      </c>
      <c r="N50" s="179">
        <f>'L6'!V24</f>
        <v>0.20833333333333334</v>
      </c>
      <c r="O50" s="173">
        <v>0.18124999999999999</v>
      </c>
    </row>
    <row r="51" spans="2:19" x14ac:dyDescent="0.25">
      <c r="B51" s="268"/>
      <c r="C51" s="257"/>
      <c r="D51" s="175" t="s">
        <v>61</v>
      </c>
      <c r="E51" s="175">
        <f>'L6'!C25</f>
        <v>16</v>
      </c>
      <c r="F51" s="177">
        <f>'L6'!H25</f>
        <v>0.2328551912568306</v>
      </c>
      <c r="G51" s="177">
        <f>'L6'!J25</f>
        <v>6.5573770491803268E-2</v>
      </c>
      <c r="H51" s="178">
        <f>'L6'!K25</f>
        <v>0.4885245901639344</v>
      </c>
      <c r="I51" s="177">
        <f>'L6'!N25</f>
        <v>7.0765027322404361E-2</v>
      </c>
      <c r="J51" s="177">
        <f>'L6'!P25</f>
        <v>0</v>
      </c>
      <c r="K51" s="178">
        <f>'L6'!Q25</f>
        <v>0.29508196721311475</v>
      </c>
      <c r="L51" s="179">
        <f>'L6'!T25</f>
        <v>11.03448275862069</v>
      </c>
      <c r="M51" s="179">
        <f>'L6'!U25</f>
        <v>0.28125</v>
      </c>
      <c r="N51" s="179">
        <f>'L6'!V25</f>
        <v>0.15625</v>
      </c>
      <c r="O51" s="173">
        <v>0.25</v>
      </c>
    </row>
    <row r="52" spans="2:19" x14ac:dyDescent="0.25">
      <c r="B52" s="268"/>
      <c r="C52" s="257"/>
      <c r="D52" s="175" t="s">
        <v>62</v>
      </c>
      <c r="E52" s="175" t="str">
        <f>'L6'!C26</f>
        <v>-</v>
      </c>
      <c r="F52" s="177" t="str">
        <f>'L6'!H26</f>
        <v>-</v>
      </c>
      <c r="G52" s="177" t="str">
        <f>'L6'!J26</f>
        <v>-</v>
      </c>
      <c r="H52" s="178" t="str">
        <f>'L6'!K26</f>
        <v>-</v>
      </c>
      <c r="I52" s="177" t="str">
        <f>'L6'!N26</f>
        <v>-</v>
      </c>
      <c r="J52" s="177" t="str">
        <f>'L6'!P26</f>
        <v>-</v>
      </c>
      <c r="K52" s="178" t="str">
        <f>'L6'!Q26</f>
        <v>-</v>
      </c>
      <c r="L52" s="179" t="str">
        <f>'L6'!T26</f>
        <v>-</v>
      </c>
      <c r="M52" s="179" t="str">
        <f>'L6'!U26</f>
        <v>-</v>
      </c>
      <c r="N52" s="179" t="str">
        <f>'L6'!V26</f>
        <v>-</v>
      </c>
      <c r="O52" s="173">
        <v>0.33333333333333331</v>
      </c>
    </row>
    <row r="53" spans="2:19" x14ac:dyDescent="0.25">
      <c r="B53" s="268"/>
      <c r="C53" s="257"/>
      <c r="D53" s="175" t="s">
        <v>64</v>
      </c>
      <c r="E53" s="175">
        <f>'L6'!C27</f>
        <v>11</v>
      </c>
      <c r="F53" s="177">
        <f>'L6'!H27</f>
        <v>0.39741679085941378</v>
      </c>
      <c r="G53" s="177">
        <f>'L6'!J27</f>
        <v>0.22622950819672127</v>
      </c>
      <c r="H53" s="178">
        <f>'L6'!K27</f>
        <v>0.71693989071038255</v>
      </c>
      <c r="I53" s="177">
        <f>'L6'!N27</f>
        <v>0.10233482364629908</v>
      </c>
      <c r="J53" s="177">
        <f>'L6'!P27</f>
        <v>2.9508196721311442E-2</v>
      </c>
      <c r="K53" s="178">
        <f>'L6'!Q27</f>
        <v>0.27759562841530055</v>
      </c>
      <c r="L53" s="179">
        <f>'L6'!T27</f>
        <v>7.5862068965517242</v>
      </c>
      <c r="M53" s="179">
        <f>'L6'!U27</f>
        <v>9.0909090909090912E-2</v>
      </c>
      <c r="N53" s="179">
        <f>'L6'!V27</f>
        <v>0.63636363636363635</v>
      </c>
      <c r="O53" s="173">
        <v>0.20833333333333334</v>
      </c>
    </row>
    <row r="54" spans="2:19" x14ac:dyDescent="0.25">
      <c r="B54" s="268"/>
      <c r="C54" s="257"/>
      <c r="D54" s="175" t="s">
        <v>63</v>
      </c>
      <c r="E54" s="175">
        <f>'L6'!C28</f>
        <v>24</v>
      </c>
      <c r="F54" s="177">
        <f>'L6'!H28</f>
        <v>0.20286885245901634</v>
      </c>
      <c r="G54" s="177">
        <f>'L6'!J28</f>
        <v>3.3879781420765025E-2</v>
      </c>
      <c r="H54" s="178">
        <f>'L6'!K28</f>
        <v>0.61202185792349717</v>
      </c>
      <c r="I54" s="177">
        <f>'L6'!N28</f>
        <v>4.7040072859744986E-2</v>
      </c>
      <c r="J54" s="177">
        <f>'L6'!P28</f>
        <v>0</v>
      </c>
      <c r="K54" s="178">
        <f>'L6'!Q28</f>
        <v>0.30928961748633887</v>
      </c>
      <c r="L54" s="179">
        <f>'L6'!T28</f>
        <v>16.551724137931036</v>
      </c>
      <c r="M54" s="179">
        <f>'L6'!U28</f>
        <v>0.375</v>
      </c>
      <c r="N54" s="179">
        <f>'L6'!V28</f>
        <v>0.29166666666666669</v>
      </c>
      <c r="O54" s="173">
        <v>0.25</v>
      </c>
    </row>
    <row r="55" spans="2:19" x14ac:dyDescent="0.25">
      <c r="B55" s="268"/>
      <c r="C55" s="257"/>
      <c r="D55" s="175" t="s">
        <v>65</v>
      </c>
      <c r="E55" s="175">
        <f>'L6'!C29</f>
        <v>21</v>
      </c>
      <c r="F55" s="177">
        <f>'L6'!H29</f>
        <v>0.23226645849596667</v>
      </c>
      <c r="G55" s="177">
        <f>'L6'!J29</f>
        <v>8.9617486338797819E-2</v>
      </c>
      <c r="H55" s="178">
        <f>'L6'!K29</f>
        <v>0.48633879781420764</v>
      </c>
      <c r="I55" s="177">
        <f>'L6'!N29</f>
        <v>5.3812125943273482E-2</v>
      </c>
      <c r="J55" s="177">
        <f>'L6'!P29</f>
        <v>0</v>
      </c>
      <c r="K55" s="178">
        <f>'L6'!Q29</f>
        <v>0.31693989071038253</v>
      </c>
      <c r="L55" s="179">
        <f>'L6'!T29</f>
        <v>14.482758620689655</v>
      </c>
      <c r="M55" s="179">
        <f>'L6'!U29</f>
        <v>0.23809523809523808</v>
      </c>
      <c r="N55" s="179">
        <f>'L6'!V29</f>
        <v>0.30952380952380953</v>
      </c>
      <c r="O55" s="173">
        <v>0.26458333333333334</v>
      </c>
    </row>
    <row r="56" spans="2:19" x14ac:dyDescent="0.25">
      <c r="B56" s="268"/>
      <c r="C56" s="257"/>
      <c r="D56" s="175" t="s">
        <v>66</v>
      </c>
      <c r="E56" s="175">
        <f>'L6'!C30</f>
        <v>12</v>
      </c>
      <c r="F56" s="177">
        <f>'L6'!H30</f>
        <v>0.29571948998178504</v>
      </c>
      <c r="G56" s="177">
        <f>'L6'!J30</f>
        <v>0.14316939890710384</v>
      </c>
      <c r="H56" s="178">
        <f>'L6'!K30</f>
        <v>0.55191256830601088</v>
      </c>
      <c r="I56" s="177">
        <f>'L6'!N30</f>
        <v>9.4535519125683073E-2</v>
      </c>
      <c r="J56" s="177">
        <f>'L6'!P30</f>
        <v>1.2021857923497414E-2</v>
      </c>
      <c r="K56" s="178">
        <f>'L6'!Q30</f>
        <v>0.28633879781420762</v>
      </c>
      <c r="L56" s="179">
        <f>'L6'!T30</f>
        <v>8.2758620689655178</v>
      </c>
      <c r="M56" s="179">
        <f>'L6'!U30</f>
        <v>0.58333333333333337</v>
      </c>
      <c r="N56" s="179">
        <f>'L6'!V30</f>
        <v>0.20833333333333334</v>
      </c>
      <c r="O56" s="173">
        <v>0.13055555555555556</v>
      </c>
    </row>
    <row r="57" spans="2:19" x14ac:dyDescent="0.25">
      <c r="B57" s="268"/>
      <c r="C57" s="257"/>
      <c r="D57" s="175" t="s">
        <v>67</v>
      </c>
      <c r="E57" s="175">
        <f>'L6'!C31</f>
        <v>9</v>
      </c>
      <c r="F57" s="177">
        <f>'L6'!H31</f>
        <v>0.313418336369156</v>
      </c>
      <c r="G57" s="177">
        <f>'L6'!J31</f>
        <v>8.306010928961749E-2</v>
      </c>
      <c r="H57" s="178">
        <f>'L6'!K31</f>
        <v>0.52349726775956285</v>
      </c>
      <c r="I57" s="177">
        <f>'L6'!N31</f>
        <v>0.12434729811778993</v>
      </c>
      <c r="J57" s="177">
        <f>'L6'!P31</f>
        <v>0</v>
      </c>
      <c r="K57" s="178">
        <f>'L6'!Q31</f>
        <v>0.57814207650273219</v>
      </c>
      <c r="L57" s="179">
        <f>'L6'!T31</f>
        <v>6.2068965517241379</v>
      </c>
      <c r="M57" s="179">
        <f>'L6'!U31</f>
        <v>0.33333333333333331</v>
      </c>
      <c r="N57" s="179">
        <f>'L6'!V31</f>
        <v>0.22222222222222221</v>
      </c>
      <c r="O57" s="173">
        <v>7.7083333333333337E-2</v>
      </c>
    </row>
    <row r="58" spans="2:19" x14ac:dyDescent="0.25">
      <c r="B58" s="268"/>
      <c r="C58" s="257"/>
      <c r="D58" s="175" t="s">
        <v>68</v>
      </c>
      <c r="E58" s="182">
        <f>'L6'!C32</f>
        <v>23</v>
      </c>
      <c r="F58" s="211">
        <f>'L6'!H32</f>
        <v>0.17809455927773818</v>
      </c>
      <c r="G58" s="211">
        <f>'L6'!J32</f>
        <v>2.5136612021857924E-2</v>
      </c>
      <c r="H58" s="212">
        <f>'L6'!K32</f>
        <v>0.48852459016393446</v>
      </c>
      <c r="I58" s="177">
        <f>'L6'!N32</f>
        <v>4.8705155618911852E-2</v>
      </c>
      <c r="J58" s="177">
        <f>'L6'!P32</f>
        <v>0</v>
      </c>
      <c r="K58" s="212">
        <f>'L6'!Q32</f>
        <v>0.29180327868852463</v>
      </c>
      <c r="L58" s="184">
        <f>'L6'!T32</f>
        <v>15.862068965517242</v>
      </c>
      <c r="M58" s="184">
        <f>'L6'!U32</f>
        <v>0.2391304347826087</v>
      </c>
      <c r="N58" s="179">
        <f>'L6'!V32</f>
        <v>0.10869565217391304</v>
      </c>
      <c r="O58" s="213" t="s">
        <v>177</v>
      </c>
    </row>
    <row r="59" spans="2:19" x14ac:dyDescent="0.25">
      <c r="B59" s="268"/>
      <c r="C59" s="265" t="s">
        <v>4</v>
      </c>
      <c r="D59" s="187" t="s">
        <v>25</v>
      </c>
      <c r="E59" s="198">
        <f>'L5'!C4</f>
        <v>22</v>
      </c>
      <c r="F59" s="189">
        <f>'L5'!H4</f>
        <v>0.54514321295143209</v>
      </c>
      <c r="G59" s="190">
        <f>'L5'!J4</f>
        <v>0.13698630136986301</v>
      </c>
      <c r="H59" s="190">
        <f>'L5'!K4</f>
        <v>1.5342465753424654</v>
      </c>
      <c r="I59" s="189">
        <f>'L5'!N4</f>
        <v>0.29327521793275219</v>
      </c>
      <c r="J59" s="190">
        <f>'L5'!P4</f>
        <v>3.4246575342466112E-2</v>
      </c>
      <c r="K59" s="191">
        <f>'L5'!Q4</f>
        <v>0.9863013698630132</v>
      </c>
      <c r="L59" s="190">
        <f>'L5'!T4</f>
        <v>3.3587786259541987</v>
      </c>
      <c r="M59" s="192">
        <f>'L5'!U4</f>
        <v>0.18181818181818182</v>
      </c>
      <c r="N59" s="192">
        <f>'L5'!V4</f>
        <v>6.8181818181818177E-2</v>
      </c>
      <c r="O59" s="196">
        <v>0.24791666666666667</v>
      </c>
    </row>
    <row r="60" spans="2:19" x14ac:dyDescent="0.25">
      <c r="B60" s="268"/>
      <c r="C60" s="257"/>
      <c r="D60" s="175" t="s">
        <v>26</v>
      </c>
      <c r="E60" s="188">
        <f>'L5'!C5</f>
        <v>22</v>
      </c>
      <c r="F60" s="194">
        <f>'L5'!H5</f>
        <v>1.2556039850560399</v>
      </c>
      <c r="G60" s="177">
        <f>'L5'!J5</f>
        <v>0.11643835616438357</v>
      </c>
      <c r="H60" s="177">
        <f>'L5'!K5</f>
        <v>2.7191780821917808</v>
      </c>
      <c r="I60" s="194">
        <f>'L5'!N5</f>
        <v>0.29296388542963886</v>
      </c>
      <c r="J60" s="177">
        <f>'L5'!P5</f>
        <v>1.3698630136986245E-2</v>
      </c>
      <c r="K60" s="178">
        <f>'L5'!Q5</f>
        <v>0.95890410958904049</v>
      </c>
      <c r="L60" s="177">
        <f>'L5'!T5</f>
        <v>3.3587786259541987</v>
      </c>
      <c r="M60" s="179">
        <f>'L5'!U5</f>
        <v>4.5454545454545456E-2</v>
      </c>
      <c r="N60" s="178">
        <f>'L5'!V5</f>
        <v>0.22727272727272727</v>
      </c>
      <c r="O60" s="173">
        <v>0.31458333333333333</v>
      </c>
    </row>
    <row r="61" spans="2:19" x14ac:dyDescent="0.25">
      <c r="B61" s="268"/>
      <c r="C61" s="257"/>
      <c r="D61" s="175" t="s">
        <v>27</v>
      </c>
      <c r="E61" s="188">
        <f>'L5'!C6</f>
        <v>31</v>
      </c>
      <c r="F61" s="194">
        <f>'L5'!H6</f>
        <v>0.78988068935041966</v>
      </c>
      <c r="G61" s="177">
        <f>'L5'!J6</f>
        <v>0.15753424657534246</v>
      </c>
      <c r="H61" s="177">
        <f>'L5'!K6</f>
        <v>1.904109589041096</v>
      </c>
      <c r="I61" s="194">
        <f>'L5'!N6</f>
        <v>0.21056120194432168</v>
      </c>
      <c r="J61" s="177">
        <f>'L5'!P6</f>
        <v>1.3698630136986356E-2</v>
      </c>
      <c r="K61" s="178">
        <f>'L5'!Q6</f>
        <v>0.95890410958904049</v>
      </c>
      <c r="L61" s="177">
        <f>'L5'!T6</f>
        <v>4.7328244274809164</v>
      </c>
      <c r="M61" s="179">
        <f>'L5'!U6</f>
        <v>0.4838709677419355</v>
      </c>
      <c r="N61" s="178">
        <f>'L5'!V6</f>
        <v>0.22580645161290322</v>
      </c>
      <c r="O61" s="173">
        <v>0.29930555555555555</v>
      </c>
    </row>
    <row r="62" spans="2:19" x14ac:dyDescent="0.25">
      <c r="B62" s="268"/>
      <c r="C62" s="257"/>
      <c r="D62" s="175" t="s">
        <v>28</v>
      </c>
      <c r="E62" s="188">
        <f>'L5'!C7</f>
        <v>22</v>
      </c>
      <c r="F62" s="194">
        <f>'L5'!H7</f>
        <v>0.56631382316313816</v>
      </c>
      <c r="G62" s="177">
        <f>'L5'!J7</f>
        <v>0.13698630136986301</v>
      </c>
      <c r="H62" s="177">
        <f>'L5'!K7</f>
        <v>1.5273972602739725</v>
      </c>
      <c r="I62" s="194">
        <f>'L5'!N7</f>
        <v>6.7193675889328064E-2</v>
      </c>
      <c r="J62" s="177">
        <f>'L5'!P7</f>
        <v>1.2422360248447228E-2</v>
      </c>
      <c r="K62" s="178">
        <f>'L5'!Q7</f>
        <v>0.23913043478260868</v>
      </c>
      <c r="L62" s="177">
        <f>'L5'!T7</f>
        <v>3.3587786259541987</v>
      </c>
      <c r="M62" s="179">
        <f>'L5'!U7</f>
        <v>0.31818181818181818</v>
      </c>
      <c r="N62" s="178">
        <f>'L5'!V7</f>
        <v>0.11363636363636363</v>
      </c>
      <c r="O62" s="173">
        <v>0.39930555555555558</v>
      </c>
    </row>
    <row r="63" spans="2:19" x14ac:dyDescent="0.25">
      <c r="B63" s="268"/>
      <c r="C63" s="257"/>
      <c r="D63" s="175" t="s">
        <v>29</v>
      </c>
      <c r="E63" s="188">
        <f>'L5'!C8</f>
        <v>27</v>
      </c>
      <c r="F63" s="194">
        <f>'L5'!H8</f>
        <v>1.1423135464231353</v>
      </c>
      <c r="G63" s="177">
        <f>'L5'!J8</f>
        <v>0.11643835616438357</v>
      </c>
      <c r="H63" s="177">
        <f>'L5'!K8</f>
        <v>2.5890410958904106</v>
      </c>
      <c r="I63" s="194">
        <f>'L5'!N8</f>
        <v>5.4865424430641817E-2</v>
      </c>
      <c r="J63" s="177">
        <f>'L5'!P8</f>
        <v>7.7639751552795178E-3</v>
      </c>
      <c r="K63" s="178">
        <f>'L5'!Q8</f>
        <v>0.23602484472049687</v>
      </c>
      <c r="L63" s="177">
        <f>'L5'!T8</f>
        <v>4.1221374045801529</v>
      </c>
      <c r="M63" s="179">
        <f>'L5'!U8</f>
        <v>0.12962962962962962</v>
      </c>
      <c r="N63" s="178">
        <f>'L5'!V8</f>
        <v>3.7037037037037035E-2</v>
      </c>
      <c r="O63" s="181" t="s">
        <v>81</v>
      </c>
      <c r="Q63" s="134"/>
      <c r="R63" s="134"/>
      <c r="S63" s="134"/>
    </row>
    <row r="64" spans="2:19" x14ac:dyDescent="0.25">
      <c r="B64" s="268"/>
      <c r="C64" s="257"/>
      <c r="D64" s="175" t="s">
        <v>30</v>
      </c>
      <c r="E64" s="188">
        <f>'L5'!C9</f>
        <v>20</v>
      </c>
      <c r="F64" s="194">
        <f>'L5'!H9</f>
        <v>0.93698630136986316</v>
      </c>
      <c r="G64" s="177">
        <f>'L5'!J9</f>
        <v>0.47260273972602734</v>
      </c>
      <c r="H64" s="177">
        <f>'L5'!K9</f>
        <v>1.6095890410958902</v>
      </c>
      <c r="I64" s="194">
        <f>'L5'!N9</f>
        <v>7.2204968944099376E-2</v>
      </c>
      <c r="J64" s="177">
        <f>'L5'!P9</f>
        <v>1.2422360248447228E-2</v>
      </c>
      <c r="K64" s="178">
        <f>'L5'!Q9</f>
        <v>0.23757763975155274</v>
      </c>
      <c r="L64" s="177">
        <f>'L5'!T9</f>
        <v>3.053435114503817</v>
      </c>
      <c r="M64" s="179">
        <f>'L5'!U9</f>
        <v>0.22500000000000001</v>
      </c>
      <c r="N64" s="178">
        <f>'L5'!V9</f>
        <v>0</v>
      </c>
      <c r="O64" s="173">
        <v>0.20833333333333334</v>
      </c>
      <c r="Q64" s="170"/>
      <c r="R64" s="134"/>
      <c r="S64" s="134"/>
    </row>
    <row r="65" spans="2:19" x14ac:dyDescent="0.25">
      <c r="B65" s="268"/>
      <c r="C65" s="257"/>
      <c r="D65" s="175" t="s">
        <v>31</v>
      </c>
      <c r="E65" s="188">
        <f>'L5'!C10</f>
        <v>26</v>
      </c>
      <c r="F65" s="194">
        <f>'L5'!H10</f>
        <v>0.73840885142254997</v>
      </c>
      <c r="G65" s="177">
        <f>'L5'!J10</f>
        <v>0.17123287671232876</v>
      </c>
      <c r="H65" s="177">
        <f>'L5'!K10</f>
        <v>2.4315068493150682</v>
      </c>
      <c r="I65" s="194">
        <f>'L5'!N10</f>
        <v>0.24868282402528974</v>
      </c>
      <c r="J65" s="177">
        <f>'L5'!P10</f>
        <v>0</v>
      </c>
      <c r="K65" s="178">
        <f>'L5'!Q10</f>
        <v>0.76027397260273988</v>
      </c>
      <c r="L65" s="177">
        <f>'L5'!T10</f>
        <v>3.9694656488549618</v>
      </c>
      <c r="M65" s="179">
        <f>'L5'!U10</f>
        <v>9.6153846153846159E-2</v>
      </c>
      <c r="N65" s="178">
        <f>'L5'!V10</f>
        <v>9.6153846153846159E-2</v>
      </c>
      <c r="O65" s="173">
        <v>0.24791666666666667</v>
      </c>
      <c r="Q65" s="170"/>
      <c r="R65" s="134"/>
      <c r="S65" s="134"/>
    </row>
    <row r="66" spans="2:19" x14ac:dyDescent="0.25">
      <c r="B66" s="268"/>
      <c r="C66" s="257"/>
      <c r="D66" s="175" t="s">
        <v>32</v>
      </c>
      <c r="E66" s="188">
        <f>'L5'!C11</f>
        <v>19</v>
      </c>
      <c r="F66" s="194">
        <f>'L5'!H11</f>
        <v>1.0140591204037492</v>
      </c>
      <c r="G66" s="177">
        <f>'L5'!J11</f>
        <v>0.23287671232876714</v>
      </c>
      <c r="H66" s="177">
        <f>'L5'!K11</f>
        <v>2.2602739726027394</v>
      </c>
      <c r="I66" s="194">
        <f>'L5'!N11</f>
        <v>9.9378106788471962E-2</v>
      </c>
      <c r="J66" s="177">
        <f>'L5'!P11</f>
        <v>1.7784927515283044E-2</v>
      </c>
      <c r="K66" s="178">
        <f>'L5'!Q11</f>
        <v>0.2647592148239919</v>
      </c>
      <c r="L66" s="177">
        <f>'L5'!T11</f>
        <v>2.9007633587786259</v>
      </c>
      <c r="M66" s="179">
        <f>'L5'!U11</f>
        <v>7.8947368421052627E-2</v>
      </c>
      <c r="N66" s="178">
        <f>'L5'!V11</f>
        <v>2.6315789473684209E-2</v>
      </c>
      <c r="O66" s="173">
        <v>0.34513888888888888</v>
      </c>
      <c r="Q66" s="171"/>
      <c r="R66" s="134"/>
      <c r="S66" s="134"/>
    </row>
    <row r="67" spans="2:19" x14ac:dyDescent="0.25">
      <c r="B67" s="268"/>
      <c r="C67" s="257"/>
      <c r="D67" s="175" t="s">
        <v>33</v>
      </c>
      <c r="E67" s="188">
        <f>'L5'!C12</f>
        <v>15</v>
      </c>
      <c r="F67" s="194">
        <f>'L5'!H12</f>
        <v>0.79406392694063932</v>
      </c>
      <c r="G67" s="177">
        <f>'L5'!J12</f>
        <v>0.21917808219178081</v>
      </c>
      <c r="H67" s="177">
        <f>'L5'!K12</f>
        <v>1.726027397260274</v>
      </c>
      <c r="I67" s="194">
        <f>'L5'!N12</f>
        <v>0.42952130373378128</v>
      </c>
      <c r="J67" s="177">
        <f>'L5'!P12</f>
        <v>6.4547124286670865E-2</v>
      </c>
      <c r="K67" s="178">
        <f>'L5'!Q12</f>
        <v>1.3795659317891094</v>
      </c>
      <c r="L67" s="177">
        <f>'L5'!T12</f>
        <v>2.2900763358778629</v>
      </c>
      <c r="M67" s="179">
        <f>'L5'!U12</f>
        <v>3.3333333333333333E-2</v>
      </c>
      <c r="N67" s="178">
        <f>'L5'!V12</f>
        <v>0</v>
      </c>
      <c r="O67" s="173">
        <v>0.42430555555555555</v>
      </c>
      <c r="Q67" s="171"/>
      <c r="R67" s="134"/>
      <c r="S67" s="134"/>
    </row>
    <row r="68" spans="2:19" x14ac:dyDescent="0.25">
      <c r="B68" s="268"/>
      <c r="C68" s="257"/>
      <c r="D68" s="175" t="s">
        <v>34</v>
      </c>
      <c r="E68" s="188">
        <f>'L5'!C13</f>
        <v>24</v>
      </c>
      <c r="F68" s="194">
        <f>'L5'!H13</f>
        <v>1.1738013698630134</v>
      </c>
      <c r="G68" s="177">
        <f>'L5'!J13</f>
        <v>0.13698630136986301</v>
      </c>
      <c r="H68" s="177">
        <f>'L5'!K13</f>
        <v>2.4178082191780823</v>
      </c>
      <c r="I68" s="194">
        <f>'L5'!N13</f>
        <v>0.26743491621716092</v>
      </c>
      <c r="J68" s="177">
        <f>'L5'!P13</f>
        <v>6.6274108778685004E-2</v>
      </c>
      <c r="K68" s="178">
        <f>'L5'!Q13</f>
        <v>0.87989284607980878</v>
      </c>
      <c r="L68" s="177">
        <f>'L5'!T13</f>
        <v>3.66412213740458</v>
      </c>
      <c r="M68" s="179">
        <f>'L5'!U13</f>
        <v>0.10416666666666667</v>
      </c>
      <c r="N68" s="178">
        <f>'L5'!V13</f>
        <v>6.25E-2</v>
      </c>
      <c r="O68" s="173">
        <v>0.44791666666666669</v>
      </c>
      <c r="Q68" s="171"/>
      <c r="R68" s="134"/>
      <c r="S68" s="134"/>
    </row>
    <row r="69" spans="2:19" x14ac:dyDescent="0.25">
      <c r="B69" s="268"/>
      <c r="C69" s="257"/>
      <c r="D69" s="175" t="s">
        <v>35</v>
      </c>
      <c r="E69" s="188">
        <f>'L5'!C14</f>
        <v>15</v>
      </c>
      <c r="F69" s="194">
        <f>'L5'!H14</f>
        <v>1.1214611872146116</v>
      </c>
      <c r="G69" s="177">
        <f>'L5'!J14</f>
        <v>0.5547945205479452</v>
      </c>
      <c r="H69" s="177">
        <f>'L5'!K14</f>
        <v>1.9452054794520546</v>
      </c>
      <c r="I69" s="194">
        <f>'L5'!N14</f>
        <v>0.43058929599256068</v>
      </c>
      <c r="J69" s="177">
        <f>'L5'!P14</f>
        <v>8.0116198461411159E-2</v>
      </c>
      <c r="K69" s="178">
        <f>'L5'!Q14</f>
        <v>1.0770835002289791</v>
      </c>
      <c r="L69" s="177">
        <f>'L5'!T14</f>
        <v>2.2900763358778629</v>
      </c>
      <c r="M69" s="179">
        <f>'L5'!U14</f>
        <v>0.5</v>
      </c>
      <c r="N69" s="178">
        <f>'L5'!V14</f>
        <v>3.3333333333333333E-2</v>
      </c>
      <c r="O69" s="173">
        <v>0.54166666666666663</v>
      </c>
      <c r="Q69" s="171"/>
      <c r="R69" s="134"/>
      <c r="S69" s="134"/>
    </row>
    <row r="70" spans="2:19" ht="15.75" thickBot="1" x14ac:dyDescent="0.3">
      <c r="B70" s="269"/>
      <c r="C70" s="266"/>
      <c r="D70" s="214" t="s">
        <v>36</v>
      </c>
      <c r="E70" s="215">
        <f>'L5'!C15</f>
        <v>28</v>
      </c>
      <c r="F70" s="216">
        <f>'L5'!H15</f>
        <v>0.96819960861056742</v>
      </c>
      <c r="G70" s="217">
        <f>'L5'!J15</f>
        <v>0.21232876712328766</v>
      </c>
      <c r="H70" s="217">
        <f>'L5'!K15</f>
        <v>2.4178082191780819</v>
      </c>
      <c r="I70" s="216">
        <f>'L5'!N15</f>
        <v>0.23312869657265384</v>
      </c>
      <c r="J70" s="217">
        <f>'L5'!P15</f>
        <v>2.9437094981973111E-2</v>
      </c>
      <c r="K70" s="218">
        <f>'L5'!Q15</f>
        <v>0.89035180516613699</v>
      </c>
      <c r="L70" s="217">
        <f>'L5'!T15</f>
        <v>4.2748091603053435</v>
      </c>
      <c r="M70" s="219">
        <f>'L5'!U15</f>
        <v>0.17857142857142858</v>
      </c>
      <c r="N70" s="218">
        <f>'L5'!V15</f>
        <v>8.9285714285714288E-2</v>
      </c>
      <c r="O70" s="220">
        <v>0.22777777777777777</v>
      </c>
      <c r="Q70" s="170"/>
      <c r="R70" s="134"/>
      <c r="S70" s="134"/>
    </row>
    <row r="71" spans="2:19" x14ac:dyDescent="0.25">
      <c r="B71" s="174"/>
      <c r="Q71" s="134"/>
      <c r="R71" s="134"/>
      <c r="S71" s="134"/>
    </row>
    <row r="72" spans="2:19" x14ac:dyDescent="0.25">
      <c r="B72" s="174"/>
      <c r="Q72" s="134"/>
      <c r="R72" s="134"/>
      <c r="S72" s="134"/>
    </row>
    <row r="73" spans="2:19" x14ac:dyDescent="0.25">
      <c r="B73" s="174"/>
      <c r="Q73" s="134"/>
      <c r="R73" s="134"/>
      <c r="S73" s="134"/>
    </row>
  </sheetData>
  <mergeCells count="21">
    <mergeCell ref="D3:H3"/>
    <mergeCell ref="L14:L15"/>
    <mergeCell ref="M14:M15"/>
    <mergeCell ref="O14:O15"/>
    <mergeCell ref="B16:B29"/>
    <mergeCell ref="C16:C21"/>
    <mergeCell ref="C22:C24"/>
    <mergeCell ref="C25:C27"/>
    <mergeCell ref="C28:C29"/>
    <mergeCell ref="B14:B15"/>
    <mergeCell ref="C14:C15"/>
    <mergeCell ref="D14:D15"/>
    <mergeCell ref="E14:E15"/>
    <mergeCell ref="F14:H14"/>
    <mergeCell ref="I14:K14"/>
    <mergeCell ref="C30:C58"/>
    <mergeCell ref="D4:H9"/>
    <mergeCell ref="B13:O13"/>
    <mergeCell ref="C59:C70"/>
    <mergeCell ref="B30:B70"/>
    <mergeCell ref="N14:N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S61"/>
  <sheetViews>
    <sheetView zoomScale="85" zoomScaleNormal="85" workbookViewId="0">
      <selection activeCell="C12" sqref="C12"/>
    </sheetView>
  </sheetViews>
  <sheetFormatPr defaultRowHeight="15" x14ac:dyDescent="0.25"/>
  <cols>
    <col min="1" max="1" width="4.7109375" customWidth="1"/>
    <col min="2" max="2" width="8.140625" bestFit="1" customWidth="1"/>
    <col min="3" max="3" width="5.7109375" bestFit="1" customWidth="1"/>
    <col min="4" max="4" width="7.85546875" bestFit="1" customWidth="1"/>
    <col min="5" max="5" width="4.7109375" bestFit="1" customWidth="1"/>
    <col min="6" max="6" width="5.7109375" bestFit="1" customWidth="1"/>
    <col min="7" max="7" width="4.7109375" bestFit="1" customWidth="1"/>
    <col min="8" max="8" width="8.140625" bestFit="1" customWidth="1"/>
    <col min="9" max="9" width="11" bestFit="1" customWidth="1"/>
    <col min="10" max="10" width="6.85546875" bestFit="1" customWidth="1"/>
    <col min="11" max="11" width="7" bestFit="1" customWidth="1"/>
    <col min="12" max="12" width="8.28515625" bestFit="1" customWidth="1"/>
    <col min="13" max="13" width="5.28515625" customWidth="1"/>
    <col min="14" max="14" width="5.28515625" bestFit="1" customWidth="1"/>
    <col min="15" max="15" width="9.5703125" bestFit="1" customWidth="1"/>
    <col min="16" max="16" width="5.85546875" bestFit="1" customWidth="1"/>
    <col min="17" max="17" width="6.85546875" bestFit="1" customWidth="1"/>
    <col min="18" max="18" width="8.140625" bestFit="1" customWidth="1"/>
    <col min="19" max="19" width="12.85546875" bestFit="1" customWidth="1"/>
    <col min="20" max="21" width="5.28515625" bestFit="1" customWidth="1"/>
    <col min="22" max="22" width="9.42578125" bestFit="1" customWidth="1"/>
    <col min="24" max="24" width="3.140625" bestFit="1" customWidth="1"/>
    <col min="25" max="25" width="6.42578125" bestFit="1" customWidth="1"/>
    <col min="26" max="26" width="7.7109375" bestFit="1" customWidth="1"/>
    <col min="27" max="27" width="4.140625" bestFit="1" customWidth="1"/>
    <col min="28" max="28" width="8.85546875" bestFit="1" customWidth="1"/>
    <col min="29" max="29" width="4.5703125" bestFit="1" customWidth="1"/>
    <col min="30" max="30" width="5.140625" bestFit="1" customWidth="1"/>
    <col min="31" max="31" width="6.140625" bestFit="1" customWidth="1"/>
    <col min="47" max="47" width="11.5703125" customWidth="1"/>
    <col min="64" max="64" width="6.42578125" bestFit="1" customWidth="1"/>
    <col min="65" max="65" width="3.5703125" bestFit="1" customWidth="1"/>
    <col min="66" max="66" width="4.7109375" bestFit="1" customWidth="1"/>
    <col min="67" max="67" width="4.85546875" bestFit="1" customWidth="1"/>
  </cols>
  <sheetData>
    <row r="1" spans="2:71" ht="15.75" thickBot="1" x14ac:dyDescent="0.3"/>
    <row r="2" spans="2:71" ht="15.75" thickBot="1" x14ac:dyDescent="0.3">
      <c r="B2" s="262" t="s">
        <v>181</v>
      </c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4"/>
      <c r="X2" s="262" t="s">
        <v>182</v>
      </c>
      <c r="Y2" s="290"/>
      <c r="Z2" s="290"/>
      <c r="AA2" s="290"/>
      <c r="AB2" s="290"/>
      <c r="AC2" s="290"/>
      <c r="AD2" s="290"/>
      <c r="AE2" s="291"/>
    </row>
    <row r="3" spans="2:71" ht="15.75" thickBot="1" x14ac:dyDescent="0.3">
      <c r="B3" s="69" t="s">
        <v>100</v>
      </c>
      <c r="C3" s="70" t="s">
        <v>8</v>
      </c>
      <c r="D3" s="132" t="s">
        <v>101</v>
      </c>
      <c r="E3" s="82" t="s">
        <v>9</v>
      </c>
      <c r="F3" s="70" t="s">
        <v>18</v>
      </c>
      <c r="G3" s="70" t="s">
        <v>19</v>
      </c>
      <c r="H3" s="82" t="s">
        <v>83</v>
      </c>
      <c r="I3" s="70" t="s">
        <v>190</v>
      </c>
      <c r="J3" s="70" t="s">
        <v>105</v>
      </c>
      <c r="K3" s="70" t="s">
        <v>106</v>
      </c>
      <c r="L3" s="70" t="s">
        <v>194</v>
      </c>
      <c r="M3" s="70" t="s">
        <v>193</v>
      </c>
      <c r="N3" s="82" t="s">
        <v>12</v>
      </c>
      <c r="O3" s="70" t="s">
        <v>195</v>
      </c>
      <c r="P3" s="70" t="s">
        <v>196</v>
      </c>
      <c r="Q3" s="70" t="s">
        <v>191</v>
      </c>
      <c r="R3" s="70" t="s">
        <v>192</v>
      </c>
      <c r="S3" s="70" t="s">
        <v>193</v>
      </c>
      <c r="T3" s="82" t="s">
        <v>17</v>
      </c>
      <c r="U3" s="82" t="s">
        <v>107</v>
      </c>
      <c r="V3" s="83" t="s">
        <v>82</v>
      </c>
      <c r="BQ3" s="4"/>
    </row>
    <row r="4" spans="2:71" ht="16.5" thickTop="1" thickBot="1" x14ac:dyDescent="0.3">
      <c r="B4" s="129" t="s">
        <v>72</v>
      </c>
      <c r="C4" s="122">
        <f>MAX(X54:X61)</f>
        <v>8</v>
      </c>
      <c r="D4" s="123" t="s">
        <v>73</v>
      </c>
      <c r="E4" s="19" t="s">
        <v>73</v>
      </c>
      <c r="F4" s="6" t="s">
        <v>73</v>
      </c>
      <c r="G4" s="6" t="s">
        <v>73</v>
      </c>
      <c r="H4" s="97">
        <f>(AVERAGE(AE54:AE61))</f>
        <v>1.0562500000000001</v>
      </c>
      <c r="I4" s="225">
        <f>MEDIAN(AE54:AE61)</f>
        <v>0.85000000000000009</v>
      </c>
      <c r="J4" s="6">
        <f>MIN(AE54:AE61)</f>
        <v>0.2</v>
      </c>
      <c r="K4" s="6">
        <f>MAX(AE54:AE61)</f>
        <v>2.2200000000000002</v>
      </c>
      <c r="L4" s="6">
        <f>K4-J4</f>
        <v>2.02</v>
      </c>
      <c r="M4" s="225">
        <f>(QUARTILE(AE54:AE61,3)-QUARTILE(AE54:AE61,1))/I4</f>
        <v>1.4970588235294116</v>
      </c>
      <c r="N4" s="97">
        <f>AVERAGE(AD54:AD61)</f>
        <v>0.14124999999999999</v>
      </c>
      <c r="O4" s="225">
        <f>MEDIAN(AD54:AD61)</f>
        <v>0.10999999999999999</v>
      </c>
      <c r="P4" s="6">
        <f>MIN(AD54:AD61)</f>
        <v>2.0000000000000018E-2</v>
      </c>
      <c r="Q4" s="6">
        <f>MAX(AD54:AD61)</f>
        <v>0.41000000000000014</v>
      </c>
      <c r="R4" s="6">
        <f>Q4-P4</f>
        <v>0.39000000000000012</v>
      </c>
      <c r="S4" s="6">
        <f>(QUARTILE(AD54:AD61,3)-QUARTILE(AD54:AD61,1))/O4</f>
        <v>0.81818181818181845</v>
      </c>
      <c r="T4" s="97">
        <f t="shared" ref="T4:T9" si="0">C4/1.3</f>
        <v>6.1538461538461533</v>
      </c>
      <c r="U4" s="21" t="s">
        <v>73</v>
      </c>
      <c r="V4" s="124" t="s">
        <v>73</v>
      </c>
      <c r="X4" s="262" t="s">
        <v>135</v>
      </c>
      <c r="Y4" s="290"/>
      <c r="Z4" s="290"/>
      <c r="AA4" s="290"/>
      <c r="AB4" s="290"/>
      <c r="AC4" s="290"/>
      <c r="AD4" s="290"/>
      <c r="AE4" s="291"/>
      <c r="BQ4" s="4"/>
    </row>
    <row r="5" spans="2:71" ht="15.75" thickBot="1" x14ac:dyDescent="0.3">
      <c r="B5" s="129" t="s">
        <v>23</v>
      </c>
      <c r="C5" s="122">
        <f>MAX(X41:X50)</f>
        <v>10</v>
      </c>
      <c r="D5" s="123">
        <v>540</v>
      </c>
      <c r="E5" s="19">
        <v>1</v>
      </c>
      <c r="F5" s="6">
        <v>8</v>
      </c>
      <c r="G5" s="6">
        <v>1</v>
      </c>
      <c r="H5" s="131">
        <f>(AVERAGE(AE41:AE50))</f>
        <v>0.61699999999999999</v>
      </c>
      <c r="I5" s="225">
        <f>MEDIAN(AE41:AE50)</f>
        <v>0.34499999999999997</v>
      </c>
      <c r="J5" s="1">
        <f>MIN(AE41:AE50)</f>
        <v>0.15</v>
      </c>
      <c r="K5" s="1">
        <f>MAX(AE41:AE50)</f>
        <v>2.17</v>
      </c>
      <c r="L5" s="6">
        <f t="shared" ref="L5:L9" si="1">K5-J5</f>
        <v>2.02</v>
      </c>
      <c r="M5" s="225">
        <f>(QUARTILE(AE41:AE50,3)-QUARTILE(AE41:AE50,1))/I5</f>
        <v>1.5797101449275361</v>
      </c>
      <c r="N5" s="97">
        <f>AVERAGE(AD41:AD50)</f>
        <v>0.14800000000000002</v>
      </c>
      <c r="O5" s="225">
        <f>MEDIAN(AD41:AD50)</f>
        <v>0.17000000000000004</v>
      </c>
      <c r="P5" s="6">
        <f>MIN(AD41:AD50)</f>
        <v>0</v>
      </c>
      <c r="Q5" s="6">
        <f>MAX(AD41:AD50)</f>
        <v>0.31000000000000005</v>
      </c>
      <c r="R5" s="6">
        <f>Q5-P5</f>
        <v>0.31000000000000005</v>
      </c>
      <c r="S5" s="6">
        <f>(QUARTILE(AD41:AD50,3)-QUARTILE(AD41:AD50,1))/O5</f>
        <v>0.74999999999999989</v>
      </c>
      <c r="T5" s="97">
        <f t="shared" si="0"/>
        <v>7.6923076923076916</v>
      </c>
      <c r="U5" s="21">
        <f>E5/(SUM(E5:G5))</f>
        <v>0.1</v>
      </c>
      <c r="V5" s="125">
        <f>G5/SUM(E5:G5)</f>
        <v>0.1</v>
      </c>
      <c r="X5" s="69" t="s">
        <v>37</v>
      </c>
      <c r="Y5" s="70" t="s">
        <v>130</v>
      </c>
      <c r="Z5" s="70" t="s">
        <v>129</v>
      </c>
      <c r="AA5" s="70" t="s">
        <v>110</v>
      </c>
      <c r="AB5" s="70" t="s">
        <v>128</v>
      </c>
      <c r="AC5" s="70" t="s">
        <v>112</v>
      </c>
      <c r="AD5" s="70" t="s">
        <v>11</v>
      </c>
      <c r="AE5" s="72" t="s">
        <v>83</v>
      </c>
      <c r="BQ5" s="4"/>
    </row>
    <row r="6" spans="2:71" ht="15.75" thickTop="1" x14ac:dyDescent="0.25">
      <c r="B6" s="129" t="s">
        <v>74</v>
      </c>
      <c r="C6" s="122">
        <f>MAX(X25:X30)</f>
        <v>6</v>
      </c>
      <c r="D6" s="123" t="s">
        <v>73</v>
      </c>
      <c r="E6" s="19">
        <v>1</v>
      </c>
      <c r="F6" s="6">
        <v>10</v>
      </c>
      <c r="G6" s="6">
        <v>1</v>
      </c>
      <c r="H6" s="97">
        <f>(AVERAGE(AE25:AE30))</f>
        <v>0.63</v>
      </c>
      <c r="I6" s="225">
        <f>MEDIAN(AE25:AE30)</f>
        <v>0.32500000000000001</v>
      </c>
      <c r="J6" s="6">
        <f>MIN(AE25:AE30)</f>
        <v>0.25</v>
      </c>
      <c r="K6" s="6">
        <f>MAX(AE25:AE30)</f>
        <v>1.6199999999999999</v>
      </c>
      <c r="L6" s="6">
        <f t="shared" si="1"/>
        <v>1.3699999999999999</v>
      </c>
      <c r="M6" s="225">
        <f>(QUARTILE(AE25:AE30,3)-QUARTILE(AE25:AE30,1))/I6</f>
        <v>1.8538461538461539</v>
      </c>
      <c r="N6" s="97">
        <f>AVERAGE(AD25:AD30)</f>
        <v>0.17</v>
      </c>
      <c r="O6" s="225">
        <f>MEDIAN(AD25:AD30)</f>
        <v>0.15999999999999992</v>
      </c>
      <c r="P6" s="6">
        <f>MIN(AD25:AD30)</f>
        <v>0</v>
      </c>
      <c r="Q6" s="6">
        <f>MAX(AD25:AD30)</f>
        <v>0.41000000000000014</v>
      </c>
      <c r="R6" s="6">
        <f t="shared" ref="R6:R9" si="2">Q6-P6</f>
        <v>0.41000000000000014</v>
      </c>
      <c r="S6" s="6">
        <f>(QUARTILE(AD25:AD30,3)-QUARTILE(AD25:AD30,1))/O6</f>
        <v>0.60937499999999978</v>
      </c>
      <c r="T6" s="97">
        <f t="shared" si="0"/>
        <v>4.615384615384615</v>
      </c>
      <c r="U6" s="21">
        <f>E6/(SUM(E6:G6))</f>
        <v>8.3333333333333329E-2</v>
      </c>
      <c r="V6" s="125">
        <f>G6/SUM(E6:G6)</f>
        <v>8.3333333333333329E-2</v>
      </c>
      <c r="X6" s="27">
        <v>1</v>
      </c>
      <c r="Y6" s="4">
        <v>1.1399999999999999</v>
      </c>
      <c r="Z6" s="4">
        <v>0.01</v>
      </c>
      <c r="AA6" s="4" t="s">
        <v>73</v>
      </c>
      <c r="AB6" s="4">
        <v>1.4999999999999999E-2</v>
      </c>
      <c r="AC6" s="4" t="s">
        <v>73</v>
      </c>
      <c r="AD6" s="4">
        <f>Y6-1</f>
        <v>0.1399999999999999</v>
      </c>
      <c r="AE6" s="7">
        <f t="shared" ref="AE6:AE15" si="3">Z6+AB6</f>
        <v>2.5000000000000001E-2</v>
      </c>
      <c r="BQ6" s="4"/>
    </row>
    <row r="7" spans="2:71" x14ac:dyDescent="0.25">
      <c r="B7" s="129" t="s">
        <v>75</v>
      </c>
      <c r="C7" s="122">
        <f>MAX(X34:X37)</f>
        <v>4</v>
      </c>
      <c r="D7" s="123">
        <v>332</v>
      </c>
      <c r="E7" s="19">
        <v>0</v>
      </c>
      <c r="F7" s="6">
        <v>6</v>
      </c>
      <c r="G7" s="6">
        <v>2</v>
      </c>
      <c r="H7" s="131">
        <f>AVERAGE(AE34:AE37)</f>
        <v>0.53749999999999998</v>
      </c>
      <c r="I7" s="225">
        <f>MEDIAN(AE34:AE37)</f>
        <v>0.35499999999999998</v>
      </c>
      <c r="J7" s="1">
        <f>MIN(AE34:AE37)</f>
        <v>0.34</v>
      </c>
      <c r="K7" s="1">
        <f>MAX(AE34:AE37)</f>
        <v>1.1000000000000001</v>
      </c>
      <c r="L7" s="6">
        <f t="shared" si="1"/>
        <v>0.76</v>
      </c>
      <c r="M7" s="225">
        <f>(QUARTILE(AE34:AE37,3)-QUARTILE(AE34:AE37,1))/I7</f>
        <v>0.55633802816901434</v>
      </c>
      <c r="N7" s="97">
        <f>AVERAGE(AD34:AD37)</f>
        <v>0.23249999999999998</v>
      </c>
      <c r="O7" s="225">
        <f>MEDIAN(AD34:AD37)</f>
        <v>0.18500000000000005</v>
      </c>
      <c r="P7" s="6">
        <f>MIN(AD34:AD37)</f>
        <v>2.0000000000000018E-2</v>
      </c>
      <c r="Q7" s="6">
        <f>MAX(AD34:AD37)</f>
        <v>0.53999999999999981</v>
      </c>
      <c r="R7" s="6">
        <f t="shared" si="2"/>
        <v>0.5199999999999998</v>
      </c>
      <c r="S7" s="6">
        <f>(QUARTILE(AD34:AD37,3)-QUARTILE(AD34:AD37,1))/O7</f>
        <v>0.90540540540540593</v>
      </c>
      <c r="T7" s="97">
        <f t="shared" si="0"/>
        <v>3.0769230769230766</v>
      </c>
      <c r="U7" s="21">
        <f>E7/(SUM(E7:G7))</f>
        <v>0</v>
      </c>
      <c r="V7" s="125">
        <f>G7/SUM(E7:G7)</f>
        <v>0.25</v>
      </c>
      <c r="X7" s="27">
        <v>2</v>
      </c>
      <c r="Y7" s="4">
        <v>1.1499999999999999</v>
      </c>
      <c r="Z7" s="4">
        <v>0.15</v>
      </c>
      <c r="AA7" s="4" t="s">
        <v>73</v>
      </c>
      <c r="AB7" s="4">
        <v>0.01</v>
      </c>
      <c r="AC7" s="4" t="s">
        <v>73</v>
      </c>
      <c r="AD7" s="4">
        <f>Y7-Y6</f>
        <v>1.0000000000000009E-2</v>
      </c>
      <c r="AE7" s="7">
        <f t="shared" si="3"/>
        <v>0.16</v>
      </c>
      <c r="BQ7" s="4"/>
    </row>
    <row r="8" spans="2:71" x14ac:dyDescent="0.25">
      <c r="B8" s="129" t="s">
        <v>9</v>
      </c>
      <c r="C8" s="122">
        <f>MAX(X21:X24)</f>
        <v>3</v>
      </c>
      <c r="D8" s="123" t="s">
        <v>73</v>
      </c>
      <c r="E8" s="19">
        <v>2</v>
      </c>
      <c r="F8" s="6">
        <v>4</v>
      </c>
      <c r="G8" s="6">
        <v>0</v>
      </c>
      <c r="H8" s="97">
        <f>AVERAGE(AE19:AE21)</f>
        <v>0.38000000000000006</v>
      </c>
      <c r="I8" s="225">
        <f>MEDIAN(AE19:AE21)</f>
        <v>0.39</v>
      </c>
      <c r="J8" s="6">
        <f>MIN(AE19:AE21)</f>
        <v>0.30000000000000004</v>
      </c>
      <c r="K8" s="6">
        <f>MAX(AE19:AE21)</f>
        <v>0.44999999999999996</v>
      </c>
      <c r="L8" s="6">
        <f t="shared" si="1"/>
        <v>0.14999999999999991</v>
      </c>
      <c r="M8" s="225">
        <f>(QUARTILE(AE19:AE21,3)-QUARTILE(AE19:AE21,1))/I8</f>
        <v>0.19230769230769218</v>
      </c>
      <c r="N8" s="97">
        <f>AVERAGE(AD19:AD21)</f>
        <v>0.31666666666666665</v>
      </c>
      <c r="O8" s="225">
        <f>MEDIAN(AD19:AD21)</f>
        <v>0.34999999999999987</v>
      </c>
      <c r="P8" s="6">
        <f>MIN(AD19:AD21)</f>
        <v>0.2200000000000002</v>
      </c>
      <c r="Q8" s="6">
        <f>MAX(AD19:AD21)</f>
        <v>0.37999999999999989</v>
      </c>
      <c r="R8" s="6">
        <f t="shared" si="2"/>
        <v>0.1599999999999997</v>
      </c>
      <c r="S8" s="6">
        <f>(QUARTILE(AD19:AD21,3)-QUARTILE(AD19:AD21,1))/O8</f>
        <v>0.22857142857142823</v>
      </c>
      <c r="T8" s="97">
        <f t="shared" si="0"/>
        <v>2.3076923076923075</v>
      </c>
      <c r="U8" s="21">
        <f>E8/(SUM(E8:G8))</f>
        <v>0.33333333333333331</v>
      </c>
      <c r="V8" s="125">
        <f>G8/SUM(E8:G8)</f>
        <v>0</v>
      </c>
      <c r="X8" s="27">
        <v>3</v>
      </c>
      <c r="Y8" s="4">
        <v>1.17</v>
      </c>
      <c r="Z8" s="4">
        <v>0.1</v>
      </c>
      <c r="AA8" s="8" t="s">
        <v>73</v>
      </c>
      <c r="AB8" s="4">
        <v>0.15</v>
      </c>
      <c r="AC8" s="8" t="s">
        <v>73</v>
      </c>
      <c r="AD8" s="4">
        <f t="shared" ref="AD8:AD15" si="4">Y8-Y7</f>
        <v>2.0000000000000018E-2</v>
      </c>
      <c r="AE8" s="7">
        <f t="shared" si="3"/>
        <v>0.25</v>
      </c>
      <c r="BQ8" s="4"/>
    </row>
    <row r="9" spans="2:71" ht="15.75" thickBot="1" x14ac:dyDescent="0.3">
      <c r="B9" s="130" t="s">
        <v>76</v>
      </c>
      <c r="C9" s="126">
        <v>10</v>
      </c>
      <c r="D9" s="127" t="s">
        <v>73</v>
      </c>
      <c r="E9" s="20" t="s">
        <v>73</v>
      </c>
      <c r="F9" s="12" t="s">
        <v>73</v>
      </c>
      <c r="G9" s="12" t="s">
        <v>73</v>
      </c>
      <c r="H9" s="98">
        <f>AVERAGE(AE6:AE15)</f>
        <v>0.246</v>
      </c>
      <c r="I9" s="226">
        <f>MEDIAN(AE6:AE15)</f>
        <v>0.12</v>
      </c>
      <c r="J9" s="12">
        <f>MIN(AE6:AE15)</f>
        <v>2.5000000000000001E-2</v>
      </c>
      <c r="K9" s="12">
        <f>MAX(AE6:AE15)</f>
        <v>1.1400000000000001</v>
      </c>
      <c r="L9" s="12">
        <f t="shared" si="1"/>
        <v>1.1150000000000002</v>
      </c>
      <c r="M9" s="226">
        <f>(QUARTILE(AE6:AE15,3)-QUARTILE(AE6:AE15,1))/I9</f>
        <v>2.03125</v>
      </c>
      <c r="N9" s="98">
        <f>AVERAGE(AD6:AD15)</f>
        <v>0.11000000000000001</v>
      </c>
      <c r="O9" s="226">
        <f>MEDIAN(AD6:AD15)</f>
        <v>7.0000000000000062E-2</v>
      </c>
      <c r="P9" s="12">
        <f>MIN(AD5:AD14)</f>
        <v>1.0000000000000009E-2</v>
      </c>
      <c r="Q9" s="12">
        <f>MAX(AD6:AD15)</f>
        <v>0.30000000000000004</v>
      </c>
      <c r="R9" s="12">
        <f t="shared" si="2"/>
        <v>0.29000000000000004</v>
      </c>
      <c r="S9" s="12">
        <f>(QUARTILE(AD6:AD15,3)-QUARTILE(AD6:AD15,1))/O9</f>
        <v>1.3214285714285714</v>
      </c>
      <c r="T9" s="98">
        <f t="shared" si="0"/>
        <v>7.6923076923076916</v>
      </c>
      <c r="U9" s="20" t="s">
        <v>73</v>
      </c>
      <c r="V9" s="128" t="s">
        <v>73</v>
      </c>
      <c r="X9" s="27">
        <v>4</v>
      </c>
      <c r="Y9" s="4">
        <v>1.23</v>
      </c>
      <c r="Z9" s="4">
        <v>0.01</v>
      </c>
      <c r="AA9" s="8" t="s">
        <v>73</v>
      </c>
      <c r="AB9" s="4">
        <v>3.5000000000000003E-2</v>
      </c>
      <c r="AC9" s="8" t="s">
        <v>73</v>
      </c>
      <c r="AD9" s="4">
        <f t="shared" si="4"/>
        <v>6.0000000000000053E-2</v>
      </c>
      <c r="AE9" s="7">
        <f t="shared" si="3"/>
        <v>4.5000000000000005E-2</v>
      </c>
      <c r="BQ9" s="4"/>
    </row>
    <row r="10" spans="2:71" ht="15.75" thickBot="1" x14ac:dyDescent="0.3">
      <c r="M10" s="227"/>
      <c r="X10" s="27">
        <v>5</v>
      </c>
      <c r="Y10" s="4">
        <v>1.36</v>
      </c>
      <c r="Z10" s="4">
        <v>0.03</v>
      </c>
      <c r="AA10" s="8" t="s">
        <v>73</v>
      </c>
      <c r="AB10" s="4">
        <v>0.05</v>
      </c>
      <c r="AC10" s="8" t="s">
        <v>73</v>
      </c>
      <c r="AD10" s="4">
        <f t="shared" si="4"/>
        <v>0.13000000000000012</v>
      </c>
      <c r="AE10" s="7">
        <f t="shared" si="3"/>
        <v>0.08</v>
      </c>
      <c r="BQ10" s="4"/>
    </row>
    <row r="11" spans="2:71" x14ac:dyDescent="0.25">
      <c r="B11" s="234" t="s">
        <v>13</v>
      </c>
      <c r="C11" s="228">
        <f t="shared" ref="C11:G11" si="5">AVERAGE(C4:C9)</f>
        <v>6.833333333333333</v>
      </c>
      <c r="D11" s="228">
        <f t="shared" si="5"/>
        <v>436</v>
      </c>
      <c r="E11" s="228">
        <f t="shared" si="5"/>
        <v>1</v>
      </c>
      <c r="F11" s="228">
        <f t="shared" si="5"/>
        <v>7</v>
      </c>
      <c r="G11" s="228">
        <f t="shared" si="5"/>
        <v>1</v>
      </c>
      <c r="H11" s="228">
        <f>AVERAGE(H4:H9)</f>
        <v>0.5777916666666667</v>
      </c>
      <c r="I11" s="228">
        <f>AVERAGE(I4:I9)</f>
        <v>0.39750000000000002</v>
      </c>
      <c r="J11" s="228">
        <f>AVERAGE(J4:J9)</f>
        <v>0.21083333333333332</v>
      </c>
      <c r="K11" s="228">
        <f>AVERAGE(K4:K9)</f>
        <v>1.4500000000000002</v>
      </c>
      <c r="L11" s="228">
        <f>AVERAGE(L4:L9)</f>
        <v>1.2391666666666667</v>
      </c>
      <c r="M11" s="237">
        <f t="shared" ref="M11:V11" si="6">AVERAGE(M4:M9)</f>
        <v>1.2850851404633015</v>
      </c>
      <c r="N11" s="228">
        <f t="shared" si="6"/>
        <v>0.18640277777777781</v>
      </c>
      <c r="O11" s="228">
        <f t="shared" si="6"/>
        <v>0.17416666666666666</v>
      </c>
      <c r="P11" s="228">
        <f t="shared" si="6"/>
        <v>4.500000000000004E-2</v>
      </c>
      <c r="Q11" s="228">
        <f t="shared" si="6"/>
        <v>0.39166666666666661</v>
      </c>
      <c r="R11" s="228">
        <f t="shared" si="6"/>
        <v>0.34666666666666668</v>
      </c>
      <c r="S11" s="237">
        <f t="shared" si="6"/>
        <v>0.77216037059787068</v>
      </c>
      <c r="T11" s="240">
        <f t="shared" si="6"/>
        <v>5.2564102564102555</v>
      </c>
      <c r="U11" s="242">
        <f t="shared" si="6"/>
        <v>0.12916666666666665</v>
      </c>
      <c r="V11" s="230">
        <f t="shared" si="6"/>
        <v>0.10833333333333334</v>
      </c>
      <c r="X11" s="27">
        <v>6</v>
      </c>
      <c r="Y11" s="4">
        <v>1.4</v>
      </c>
      <c r="Z11" s="4">
        <v>0.08</v>
      </c>
      <c r="AA11" s="8" t="s">
        <v>73</v>
      </c>
      <c r="AB11" s="4">
        <v>0.23</v>
      </c>
      <c r="AC11" s="8" t="s">
        <v>73</v>
      </c>
      <c r="AD11" s="4">
        <f t="shared" si="4"/>
        <v>3.9999999999999813E-2</v>
      </c>
      <c r="AE11" s="7">
        <f t="shared" si="3"/>
        <v>0.31</v>
      </c>
      <c r="BQ11" s="4"/>
    </row>
    <row r="12" spans="2:71" ht="15.75" thickBot="1" x14ac:dyDescent="0.3">
      <c r="B12" s="235" t="s">
        <v>198</v>
      </c>
      <c r="C12" s="231">
        <f t="shared" ref="C12:G12" si="7">MEDIAN(C4:C9)</f>
        <v>7</v>
      </c>
      <c r="D12" s="231">
        <f t="shared" si="7"/>
        <v>436</v>
      </c>
      <c r="E12" s="231">
        <f t="shared" si="7"/>
        <v>1</v>
      </c>
      <c r="F12" s="231">
        <f t="shared" si="7"/>
        <v>7</v>
      </c>
      <c r="G12" s="231">
        <f t="shared" si="7"/>
        <v>1</v>
      </c>
      <c r="H12" s="231">
        <f>MEDIAN(H4:H9)</f>
        <v>0.57725000000000004</v>
      </c>
      <c r="I12" s="231">
        <f>MEDIAN(I4:I9)</f>
        <v>0.35</v>
      </c>
      <c r="J12" s="231">
        <f>MEDIAN(J4:J9)</f>
        <v>0.22500000000000001</v>
      </c>
      <c r="K12" s="231">
        <f>MEDIAN(K4:K9)</f>
        <v>1.38</v>
      </c>
      <c r="L12" s="231">
        <f>MEDIAN(L4:L9)</f>
        <v>1.2425000000000002</v>
      </c>
      <c r="M12" s="238">
        <f t="shared" ref="M12:V12" si="8">MEDIAN(M4:M9)</f>
        <v>1.538384484228474</v>
      </c>
      <c r="N12" s="231">
        <f t="shared" si="8"/>
        <v>0.15900000000000003</v>
      </c>
      <c r="O12" s="231">
        <f t="shared" si="8"/>
        <v>0.16499999999999998</v>
      </c>
      <c r="P12" s="231">
        <f t="shared" si="8"/>
        <v>1.5000000000000013E-2</v>
      </c>
      <c r="Q12" s="231">
        <f t="shared" si="8"/>
        <v>0.39500000000000002</v>
      </c>
      <c r="R12" s="231">
        <f t="shared" si="8"/>
        <v>0.35000000000000009</v>
      </c>
      <c r="S12" s="238">
        <f t="shared" si="8"/>
        <v>0.78409090909090917</v>
      </c>
      <c r="T12" s="241">
        <f t="shared" si="8"/>
        <v>5.3846153846153841</v>
      </c>
      <c r="U12" s="243">
        <f t="shared" si="8"/>
        <v>9.1666666666666674E-2</v>
      </c>
      <c r="V12" s="233">
        <f t="shared" si="8"/>
        <v>9.1666666666666674E-2</v>
      </c>
      <c r="X12" s="27">
        <v>7</v>
      </c>
      <c r="Y12" s="4">
        <v>1.7</v>
      </c>
      <c r="Z12" s="4">
        <v>0.01</v>
      </c>
      <c r="AA12" s="8" t="s">
        <v>73</v>
      </c>
      <c r="AB12" s="4">
        <v>0.03</v>
      </c>
      <c r="AC12" s="8" t="s">
        <v>73</v>
      </c>
      <c r="AD12" s="4">
        <f t="shared" si="4"/>
        <v>0.30000000000000004</v>
      </c>
      <c r="AE12" s="7">
        <f t="shared" si="3"/>
        <v>0.04</v>
      </c>
      <c r="BK12" s="4"/>
      <c r="BL12" s="4"/>
      <c r="BM12" s="4"/>
      <c r="BN12" s="4"/>
      <c r="BO12" s="4"/>
      <c r="BP12" s="4"/>
      <c r="BQ12" s="4"/>
    </row>
    <row r="13" spans="2:71" ht="15.75" thickBot="1" x14ac:dyDescent="0.3">
      <c r="B13" s="235" t="s">
        <v>69</v>
      </c>
      <c r="C13" s="231">
        <f t="shared" ref="C13:G13" si="9">MIN(C4:C9)</f>
        <v>3</v>
      </c>
      <c r="D13" s="231">
        <f t="shared" si="9"/>
        <v>332</v>
      </c>
      <c r="E13" s="231">
        <f t="shared" si="9"/>
        <v>0</v>
      </c>
      <c r="F13" s="231">
        <f t="shared" si="9"/>
        <v>4</v>
      </c>
      <c r="G13" s="231">
        <f t="shared" si="9"/>
        <v>0</v>
      </c>
      <c r="H13" s="231">
        <f>MIN(H4:H9)</f>
        <v>0.246</v>
      </c>
      <c r="I13" s="231">
        <f t="shared" ref="I13:V13" si="10">MIN(I4:I9)</f>
        <v>0.12</v>
      </c>
      <c r="J13" s="231">
        <f t="shared" si="10"/>
        <v>2.5000000000000001E-2</v>
      </c>
      <c r="K13" s="231">
        <f t="shared" si="10"/>
        <v>0.44999999999999996</v>
      </c>
      <c r="L13" s="231">
        <f t="shared" si="10"/>
        <v>0.14999999999999991</v>
      </c>
      <c r="M13" s="238">
        <f t="shared" si="10"/>
        <v>0.19230769230769218</v>
      </c>
      <c r="N13" s="231">
        <f t="shared" si="10"/>
        <v>0.11000000000000001</v>
      </c>
      <c r="O13" s="231">
        <f t="shared" si="10"/>
        <v>7.0000000000000062E-2</v>
      </c>
      <c r="P13" s="231">
        <f t="shared" si="10"/>
        <v>0</v>
      </c>
      <c r="Q13" s="231">
        <f t="shared" si="10"/>
        <v>0.30000000000000004</v>
      </c>
      <c r="R13" s="231">
        <f t="shared" si="10"/>
        <v>0.1599999999999997</v>
      </c>
      <c r="S13" s="238">
        <f t="shared" si="10"/>
        <v>0.22857142857142823</v>
      </c>
      <c r="T13" s="241">
        <f t="shared" si="10"/>
        <v>2.3076923076923075</v>
      </c>
      <c r="U13" s="243">
        <f t="shared" si="10"/>
        <v>0</v>
      </c>
      <c r="V13" s="233">
        <f t="shared" si="10"/>
        <v>0</v>
      </c>
      <c r="X13" s="27">
        <v>8</v>
      </c>
      <c r="Y13" s="4">
        <v>1.78</v>
      </c>
      <c r="Z13" s="4">
        <v>0.1</v>
      </c>
      <c r="AA13" s="8" t="s">
        <v>73</v>
      </c>
      <c r="AB13" s="4">
        <v>0.24</v>
      </c>
      <c r="AC13" s="8" t="s">
        <v>73</v>
      </c>
      <c r="AD13" s="4">
        <f t="shared" si="4"/>
        <v>8.0000000000000071E-2</v>
      </c>
      <c r="AE13" s="7">
        <f t="shared" si="3"/>
        <v>0.33999999999999997</v>
      </c>
      <c r="BK13" s="13"/>
      <c r="BL13" s="2" t="s">
        <v>13</v>
      </c>
      <c r="BM13" s="2" t="s">
        <v>14</v>
      </c>
      <c r="BN13" s="2" t="s">
        <v>15</v>
      </c>
      <c r="BO13" s="3" t="s">
        <v>16</v>
      </c>
      <c r="BP13" s="4"/>
      <c r="BQ13" s="4"/>
    </row>
    <row r="14" spans="2:71" ht="15.75" thickTop="1" x14ac:dyDescent="0.25">
      <c r="B14" s="235" t="s">
        <v>39</v>
      </c>
      <c r="C14" s="231">
        <f t="shared" ref="C14:G14" si="11">MAX(C4:C9)</f>
        <v>10</v>
      </c>
      <c r="D14" s="231">
        <f t="shared" si="11"/>
        <v>540</v>
      </c>
      <c r="E14" s="231">
        <f t="shared" si="11"/>
        <v>2</v>
      </c>
      <c r="F14" s="231">
        <f t="shared" si="11"/>
        <v>10</v>
      </c>
      <c r="G14" s="231">
        <f t="shared" si="11"/>
        <v>2</v>
      </c>
      <c r="H14" s="231">
        <f>MAX(H4:H9)</f>
        <v>1.0562500000000001</v>
      </c>
      <c r="I14" s="231">
        <f t="shared" ref="I14:V14" si="12">MAX(I4:I9)</f>
        <v>0.85000000000000009</v>
      </c>
      <c r="J14" s="231">
        <f t="shared" si="12"/>
        <v>0.34</v>
      </c>
      <c r="K14" s="231">
        <f t="shared" si="12"/>
        <v>2.2200000000000002</v>
      </c>
      <c r="L14" s="231">
        <f t="shared" si="12"/>
        <v>2.02</v>
      </c>
      <c r="M14" s="238">
        <f t="shared" si="12"/>
        <v>2.03125</v>
      </c>
      <c r="N14" s="231">
        <f t="shared" si="12"/>
        <v>0.31666666666666665</v>
      </c>
      <c r="O14" s="231">
        <f t="shared" si="12"/>
        <v>0.34999999999999987</v>
      </c>
      <c r="P14" s="231">
        <f t="shared" si="12"/>
        <v>0.2200000000000002</v>
      </c>
      <c r="Q14" s="231">
        <f t="shared" si="12"/>
        <v>0.53999999999999981</v>
      </c>
      <c r="R14" s="231">
        <f t="shared" si="12"/>
        <v>0.5199999999999998</v>
      </c>
      <c r="S14" s="238">
        <f t="shared" si="12"/>
        <v>1.3214285714285714</v>
      </c>
      <c r="T14" s="241">
        <f t="shared" si="12"/>
        <v>7.6923076923076916</v>
      </c>
      <c r="U14" s="243">
        <f t="shared" si="12"/>
        <v>0.33333333333333331</v>
      </c>
      <c r="V14" s="233">
        <f t="shared" si="12"/>
        <v>0.25</v>
      </c>
      <c r="X14" s="27">
        <v>9</v>
      </c>
      <c r="Y14" s="4">
        <v>1.84</v>
      </c>
      <c r="Z14" s="4">
        <v>0.05</v>
      </c>
      <c r="AA14" s="8" t="s">
        <v>73</v>
      </c>
      <c r="AB14" s="4">
        <v>0.02</v>
      </c>
      <c r="AC14" s="8" t="s">
        <v>73</v>
      </c>
      <c r="AD14" s="4">
        <f t="shared" si="4"/>
        <v>6.0000000000000053E-2</v>
      </c>
      <c r="AE14" s="7">
        <f t="shared" si="3"/>
        <v>7.0000000000000007E-2</v>
      </c>
      <c r="BK14" s="14"/>
      <c r="BL14" s="4"/>
      <c r="BM14" s="4"/>
      <c r="BN14" s="4"/>
      <c r="BO14" s="7"/>
      <c r="BP14" s="4"/>
      <c r="BQ14" s="4"/>
    </row>
    <row r="15" spans="2:71" ht="15.75" thickBot="1" x14ac:dyDescent="0.3">
      <c r="B15" s="235" t="s">
        <v>197</v>
      </c>
      <c r="C15" s="4">
        <f t="shared" ref="C15:G15" si="13">(MAX(C4:C9)-MIN(C4:C9))</f>
        <v>7</v>
      </c>
      <c r="D15" s="4">
        <f t="shared" si="13"/>
        <v>208</v>
      </c>
      <c r="E15" s="4">
        <f t="shared" si="13"/>
        <v>2</v>
      </c>
      <c r="F15" s="4">
        <f t="shared" si="13"/>
        <v>6</v>
      </c>
      <c r="G15" s="4">
        <f t="shared" si="13"/>
        <v>2</v>
      </c>
      <c r="H15" s="4">
        <f t="shared" ref="H15:V15" si="14">(MAX(H4:H9)-MIN(H4:H9))</f>
        <v>0.81025000000000014</v>
      </c>
      <c r="I15" s="4">
        <f t="shared" si="14"/>
        <v>0.73000000000000009</v>
      </c>
      <c r="J15" s="231">
        <f t="shared" si="14"/>
        <v>0.315</v>
      </c>
      <c r="K15" s="4">
        <f t="shared" si="14"/>
        <v>1.7700000000000002</v>
      </c>
      <c r="L15" s="4">
        <f t="shared" si="14"/>
        <v>1.87</v>
      </c>
      <c r="M15" s="238">
        <f t="shared" si="14"/>
        <v>1.8389423076923079</v>
      </c>
      <c r="N15" s="231">
        <f t="shared" si="14"/>
        <v>0.20666666666666664</v>
      </c>
      <c r="O15" s="4">
        <f t="shared" si="14"/>
        <v>0.2799999999999998</v>
      </c>
      <c r="P15" s="4">
        <f t="shared" si="14"/>
        <v>0.2200000000000002</v>
      </c>
      <c r="Q15" s="4">
        <f t="shared" si="14"/>
        <v>0.23999999999999977</v>
      </c>
      <c r="R15" s="4">
        <f t="shared" si="14"/>
        <v>0.3600000000000001</v>
      </c>
      <c r="S15" s="239">
        <f t="shared" si="14"/>
        <v>1.0928571428571432</v>
      </c>
      <c r="T15" s="241">
        <f t="shared" si="14"/>
        <v>5.3846153846153841</v>
      </c>
      <c r="U15" s="243">
        <f t="shared" si="14"/>
        <v>0.33333333333333331</v>
      </c>
      <c r="V15" s="233">
        <f t="shared" si="14"/>
        <v>0.25</v>
      </c>
      <c r="X15" s="28">
        <v>10</v>
      </c>
      <c r="Y15" s="9">
        <v>2.1</v>
      </c>
      <c r="Z15" s="9">
        <v>0.86</v>
      </c>
      <c r="AA15" s="9" t="s">
        <v>73</v>
      </c>
      <c r="AB15" s="9">
        <v>0.28000000000000003</v>
      </c>
      <c r="AC15" s="9" t="s">
        <v>73</v>
      </c>
      <c r="AD15" s="9">
        <f t="shared" si="4"/>
        <v>0.26</v>
      </c>
      <c r="AE15" s="10">
        <f t="shared" si="3"/>
        <v>1.1400000000000001</v>
      </c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5"/>
      <c r="BC15" s="5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</row>
    <row r="16" spans="2:71" ht="15.75" thickBot="1" x14ac:dyDescent="0.3">
      <c r="B16" s="236" t="s">
        <v>193</v>
      </c>
      <c r="C16" s="244">
        <f t="shared" ref="C16:G16" si="15">(QUARTILE(C4:C9,3)-QUARTILE(C4:C9,1))/C12</f>
        <v>0.7142857142857143</v>
      </c>
      <c r="D16" s="244">
        <f t="shared" si="15"/>
        <v>0.23853211009174313</v>
      </c>
      <c r="E16" s="244">
        <f t="shared" si="15"/>
        <v>0.5</v>
      </c>
      <c r="F16" s="244">
        <f t="shared" si="15"/>
        <v>0.42857142857142855</v>
      </c>
      <c r="G16" s="244">
        <f t="shared" si="15"/>
        <v>0.5</v>
      </c>
      <c r="H16" s="244">
        <f t="shared" ref="H16:V16" si="16">(QUARTILE(H4:H9,3)-QUARTILE(H4:H9,1))/H12</f>
        <v>0.35924642702468595</v>
      </c>
      <c r="I16" s="244">
        <f t="shared" si="16"/>
        <v>0.14642857142857132</v>
      </c>
      <c r="J16" s="244">
        <f t="shared" si="16"/>
        <v>0.55555555555555569</v>
      </c>
      <c r="K16" s="244">
        <f t="shared" si="16"/>
        <v>0.66847826086956497</v>
      </c>
      <c r="L16" s="244">
        <f t="shared" si="16"/>
        <v>0.81187122736418482</v>
      </c>
      <c r="M16" s="245">
        <f t="shared" si="16"/>
        <v>0.64599840598742808</v>
      </c>
      <c r="N16" s="244">
        <f t="shared" si="16"/>
        <v>0.46501572327044011</v>
      </c>
      <c r="O16" s="244">
        <f t="shared" si="16"/>
        <v>0.35606060606060658</v>
      </c>
      <c r="P16" s="244">
        <f t="shared" si="16"/>
        <v>1.1666666666666667</v>
      </c>
      <c r="Q16" s="244">
        <f t="shared" si="16"/>
        <v>0.20886075949367119</v>
      </c>
      <c r="R16" s="244">
        <f t="shared" si="16"/>
        <v>0.3142857142857145</v>
      </c>
      <c r="S16" s="245">
        <f t="shared" si="16"/>
        <v>0.30489864864864952</v>
      </c>
      <c r="T16" s="246">
        <f t="shared" si="16"/>
        <v>0.71428571428571419</v>
      </c>
      <c r="U16" s="246">
        <f t="shared" si="16"/>
        <v>1.0454545454545452</v>
      </c>
      <c r="V16" s="247">
        <f t="shared" si="16"/>
        <v>0.81818181818181823</v>
      </c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</row>
    <row r="17" spans="2:71" ht="15.75" thickBot="1" x14ac:dyDescent="0.3">
      <c r="X17" s="262" t="s">
        <v>136</v>
      </c>
      <c r="Y17" s="290"/>
      <c r="Z17" s="290"/>
      <c r="AA17" s="290"/>
      <c r="AB17" s="290"/>
      <c r="AC17" s="290"/>
      <c r="AD17" s="290"/>
      <c r="AE17" s="291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</row>
    <row r="18" spans="2:71" ht="15.75" thickBot="1" x14ac:dyDescent="0.3">
      <c r="B18" s="292" t="s">
        <v>84</v>
      </c>
      <c r="C18" s="293"/>
      <c r="D18" s="22" t="s">
        <v>85</v>
      </c>
      <c r="X18" s="69" t="s">
        <v>37</v>
      </c>
      <c r="Y18" s="70" t="s">
        <v>130</v>
      </c>
      <c r="Z18" s="70" t="s">
        <v>129</v>
      </c>
      <c r="AA18" s="70" t="s">
        <v>110</v>
      </c>
      <c r="AB18" s="70" t="s">
        <v>128</v>
      </c>
      <c r="AC18" s="70" t="s">
        <v>112</v>
      </c>
      <c r="AD18" s="70" t="s">
        <v>11</v>
      </c>
      <c r="AE18" s="72" t="s">
        <v>83</v>
      </c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</row>
    <row r="19" spans="2:71" x14ac:dyDescent="0.25">
      <c r="X19" s="27">
        <v>1</v>
      </c>
      <c r="Y19" s="4">
        <v>1.38</v>
      </c>
      <c r="Z19" s="4">
        <v>0.2</v>
      </c>
      <c r="AA19" s="4" t="s">
        <v>18</v>
      </c>
      <c r="AB19" s="4">
        <v>0.19</v>
      </c>
      <c r="AC19" s="4" t="s">
        <v>9</v>
      </c>
      <c r="AD19" s="4">
        <f>Y19-1</f>
        <v>0.37999999999999989</v>
      </c>
      <c r="AE19" s="7">
        <f>Z19+AB19</f>
        <v>0.39</v>
      </c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</row>
    <row r="20" spans="2:71" x14ac:dyDescent="0.25">
      <c r="X20" s="27">
        <v>2</v>
      </c>
      <c r="Y20" s="4">
        <v>1.6</v>
      </c>
      <c r="Z20" s="4">
        <v>0.1</v>
      </c>
      <c r="AA20" s="4" t="s">
        <v>18</v>
      </c>
      <c r="AB20" s="4">
        <v>0.35</v>
      </c>
      <c r="AC20" s="4" t="s">
        <v>9</v>
      </c>
      <c r="AD20" s="4">
        <f>Y20-Y19</f>
        <v>0.2200000000000002</v>
      </c>
      <c r="AE20" s="7">
        <f>Z20+AB20</f>
        <v>0.44999999999999996</v>
      </c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</row>
    <row r="21" spans="2:71" ht="15.75" thickBot="1" x14ac:dyDescent="0.3">
      <c r="X21" s="28">
        <v>3</v>
      </c>
      <c r="Y21" s="9">
        <v>1.95</v>
      </c>
      <c r="Z21" s="9">
        <v>0.17</v>
      </c>
      <c r="AA21" s="9" t="s">
        <v>18</v>
      </c>
      <c r="AB21" s="9">
        <v>0.13</v>
      </c>
      <c r="AC21" s="9" t="s">
        <v>18</v>
      </c>
      <c r="AD21" s="9">
        <f>Y21-Y20</f>
        <v>0.34999999999999987</v>
      </c>
      <c r="AE21" s="10">
        <f>Z21+AB21</f>
        <v>0.30000000000000004</v>
      </c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</row>
    <row r="22" spans="2:71" ht="15.75" thickBot="1" x14ac:dyDescent="0.3"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</row>
    <row r="23" spans="2:71" ht="15.75" thickBot="1" x14ac:dyDescent="0.3">
      <c r="X23" s="262" t="s">
        <v>137</v>
      </c>
      <c r="Y23" s="290"/>
      <c r="Z23" s="290"/>
      <c r="AA23" s="290"/>
      <c r="AB23" s="290"/>
      <c r="AC23" s="290"/>
      <c r="AD23" s="290"/>
      <c r="AE23" s="291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</row>
    <row r="24" spans="2:71" ht="15.75" thickBot="1" x14ac:dyDescent="0.3">
      <c r="X24" s="69" t="s">
        <v>37</v>
      </c>
      <c r="Y24" s="70" t="s">
        <v>130</v>
      </c>
      <c r="Z24" s="70" t="s">
        <v>129</v>
      </c>
      <c r="AA24" s="70" t="s">
        <v>110</v>
      </c>
      <c r="AB24" s="70" t="s">
        <v>128</v>
      </c>
      <c r="AC24" s="70" t="s">
        <v>112</v>
      </c>
      <c r="AD24" s="70" t="s">
        <v>11</v>
      </c>
      <c r="AE24" s="72" t="s">
        <v>83</v>
      </c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</row>
    <row r="25" spans="2:71" ht="15.75" thickTop="1" x14ac:dyDescent="0.25">
      <c r="X25" s="27">
        <v>1</v>
      </c>
      <c r="Y25" s="4">
        <v>1.1599999999999999</v>
      </c>
      <c r="Z25" s="4">
        <v>0.11</v>
      </c>
      <c r="AA25" s="4" t="s">
        <v>9</v>
      </c>
      <c r="AB25" s="4">
        <v>0.15</v>
      </c>
      <c r="AC25" s="4" t="s">
        <v>18</v>
      </c>
      <c r="AD25" s="4">
        <f>Y25-1</f>
        <v>0.15999999999999992</v>
      </c>
      <c r="AE25" s="7">
        <f t="shared" ref="AE25:AE30" si="17">Z25+AB25</f>
        <v>0.26</v>
      </c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</row>
    <row r="26" spans="2:71" x14ac:dyDescent="0.25">
      <c r="X26" s="27">
        <v>2</v>
      </c>
      <c r="Y26" s="4">
        <v>1.1599999999999999</v>
      </c>
      <c r="Z26" s="4">
        <v>1.01</v>
      </c>
      <c r="AA26" s="4" t="s">
        <v>18</v>
      </c>
      <c r="AB26" s="4">
        <v>0</v>
      </c>
      <c r="AC26" s="4" t="s">
        <v>18</v>
      </c>
      <c r="AD26" s="4">
        <f>Y26-Y25</f>
        <v>0</v>
      </c>
      <c r="AE26" s="7">
        <f t="shared" si="17"/>
        <v>1.01</v>
      </c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</row>
    <row r="27" spans="2:71" x14ac:dyDescent="0.25">
      <c r="X27" s="27">
        <v>3</v>
      </c>
      <c r="Y27" s="4">
        <v>1.24</v>
      </c>
      <c r="Z27" s="4">
        <v>0.25</v>
      </c>
      <c r="AA27" s="4" t="s">
        <v>18</v>
      </c>
      <c r="AB27" s="4">
        <v>0</v>
      </c>
      <c r="AC27" s="4" t="s">
        <v>19</v>
      </c>
      <c r="AD27" s="4">
        <f>Y27-Y26</f>
        <v>8.0000000000000071E-2</v>
      </c>
      <c r="AE27" s="7">
        <f t="shared" si="17"/>
        <v>0.25</v>
      </c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</row>
    <row r="28" spans="2:71" x14ac:dyDescent="0.25">
      <c r="X28" s="27">
        <v>4</v>
      </c>
      <c r="Y28" s="4">
        <v>1.45</v>
      </c>
      <c r="Z28" s="4">
        <v>0.23</v>
      </c>
      <c r="AA28" s="4" t="s">
        <v>18</v>
      </c>
      <c r="AB28" s="4">
        <v>0.02</v>
      </c>
      <c r="AC28" s="4" t="s">
        <v>18</v>
      </c>
      <c r="AD28" s="4">
        <f>Y28-Y27</f>
        <v>0.20999999999999996</v>
      </c>
      <c r="AE28" s="7">
        <f t="shared" si="17"/>
        <v>0.25</v>
      </c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</row>
    <row r="29" spans="2:71" x14ac:dyDescent="0.25">
      <c r="X29" s="27">
        <v>5</v>
      </c>
      <c r="Y29" s="4">
        <v>1.86</v>
      </c>
      <c r="Z29" s="4">
        <v>0.19</v>
      </c>
      <c r="AA29" s="4" t="s">
        <v>18</v>
      </c>
      <c r="AB29" s="4">
        <v>0.2</v>
      </c>
      <c r="AC29" s="4" t="s">
        <v>18</v>
      </c>
      <c r="AD29" s="4">
        <f>Y29-Y28</f>
        <v>0.41000000000000014</v>
      </c>
      <c r="AE29" s="7">
        <f t="shared" si="17"/>
        <v>0.39</v>
      </c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</row>
    <row r="30" spans="2:71" ht="15.75" thickBot="1" x14ac:dyDescent="0.3">
      <c r="X30" s="28">
        <v>6</v>
      </c>
      <c r="Y30" s="9">
        <v>2.02</v>
      </c>
      <c r="Z30" s="9">
        <v>1.44</v>
      </c>
      <c r="AA30" s="9" t="s">
        <v>18</v>
      </c>
      <c r="AB30" s="9">
        <v>0.18</v>
      </c>
      <c r="AC30" s="9" t="s">
        <v>18</v>
      </c>
      <c r="AD30" s="9">
        <f>Y30-Y29</f>
        <v>0.15999999999999992</v>
      </c>
      <c r="AE30" s="10">
        <f t="shared" si="17"/>
        <v>1.6199999999999999</v>
      </c>
    </row>
    <row r="31" spans="2:71" ht="15.75" thickBot="1" x14ac:dyDescent="0.3">
      <c r="X31" s="4"/>
      <c r="Y31" s="4"/>
      <c r="Z31" s="4"/>
      <c r="AA31" s="4"/>
      <c r="AB31" s="4"/>
      <c r="AC31" s="4"/>
      <c r="AD31" s="4"/>
      <c r="AE31" s="4"/>
    </row>
    <row r="32" spans="2:71" ht="15.75" thickBot="1" x14ac:dyDescent="0.3">
      <c r="X32" s="262" t="s">
        <v>134</v>
      </c>
      <c r="Y32" s="290"/>
      <c r="Z32" s="290"/>
      <c r="AA32" s="290"/>
      <c r="AB32" s="290"/>
      <c r="AC32" s="290"/>
      <c r="AD32" s="290"/>
      <c r="AE32" s="291"/>
    </row>
    <row r="33" spans="24:31" ht="15.75" thickBot="1" x14ac:dyDescent="0.3">
      <c r="X33" s="69" t="s">
        <v>37</v>
      </c>
      <c r="Y33" s="70" t="s">
        <v>130</v>
      </c>
      <c r="Z33" s="70" t="s">
        <v>129</v>
      </c>
      <c r="AA33" s="70" t="s">
        <v>110</v>
      </c>
      <c r="AB33" s="70" t="s">
        <v>128</v>
      </c>
      <c r="AC33" s="70" t="s">
        <v>112</v>
      </c>
      <c r="AD33" s="70" t="s">
        <v>11</v>
      </c>
      <c r="AE33" s="72" t="s">
        <v>83</v>
      </c>
    </row>
    <row r="34" spans="24:31" ht="15.75" thickTop="1" x14ac:dyDescent="0.25">
      <c r="X34" s="27">
        <v>1</v>
      </c>
      <c r="Y34" s="4">
        <v>1.1599999999999999</v>
      </c>
      <c r="Z34" s="4">
        <v>0.22</v>
      </c>
      <c r="AA34" s="8" t="s">
        <v>19</v>
      </c>
      <c r="AB34" s="8">
        <v>0.13</v>
      </c>
      <c r="AC34" s="4" t="s">
        <v>19</v>
      </c>
      <c r="AD34" s="4">
        <f>Y34-1</f>
        <v>0.15999999999999992</v>
      </c>
      <c r="AE34" s="7">
        <f>Z34+AB34</f>
        <v>0.35</v>
      </c>
    </row>
    <row r="35" spans="24:31" x14ac:dyDescent="0.25">
      <c r="X35" s="27">
        <v>2</v>
      </c>
      <c r="Y35" s="4">
        <v>1.37</v>
      </c>
      <c r="Z35" s="4">
        <v>0.17</v>
      </c>
      <c r="AA35" s="4" t="s">
        <v>18</v>
      </c>
      <c r="AB35" s="8">
        <v>0.17</v>
      </c>
      <c r="AC35" s="4" t="s">
        <v>18</v>
      </c>
      <c r="AD35" s="4">
        <f>Y35-Y34</f>
        <v>0.21000000000000019</v>
      </c>
      <c r="AE35" s="7">
        <f>Z35+AB35</f>
        <v>0.34</v>
      </c>
    </row>
    <row r="36" spans="24:31" x14ac:dyDescent="0.25">
      <c r="X36" s="27">
        <v>3</v>
      </c>
      <c r="Y36" s="4">
        <v>1.91</v>
      </c>
      <c r="Z36" s="4">
        <v>0.92</v>
      </c>
      <c r="AA36" s="4" t="s">
        <v>18</v>
      </c>
      <c r="AB36" s="8">
        <v>0.18</v>
      </c>
      <c r="AC36" s="4" t="s">
        <v>18</v>
      </c>
      <c r="AD36" s="4">
        <f>Y36-Y35</f>
        <v>0.53999999999999981</v>
      </c>
      <c r="AE36" s="7">
        <f>Z36+AB36</f>
        <v>1.1000000000000001</v>
      </c>
    </row>
    <row r="37" spans="24:31" ht="15.75" thickBot="1" x14ac:dyDescent="0.3">
      <c r="X37" s="28">
        <v>4</v>
      </c>
      <c r="Y37" s="11">
        <v>1.93</v>
      </c>
      <c r="Z37" s="11">
        <v>0.18</v>
      </c>
      <c r="AA37" s="11" t="s">
        <v>18</v>
      </c>
      <c r="AB37" s="11">
        <v>0.18</v>
      </c>
      <c r="AC37" s="9" t="s">
        <v>18</v>
      </c>
      <c r="AD37" s="9">
        <f>Y37-Y36</f>
        <v>2.0000000000000018E-2</v>
      </c>
      <c r="AE37" s="10">
        <f>Z37+AB37</f>
        <v>0.36</v>
      </c>
    </row>
    <row r="38" spans="24:31" ht="15.75" thickBot="1" x14ac:dyDescent="0.3"/>
    <row r="39" spans="24:31" ht="15.75" thickBot="1" x14ac:dyDescent="0.3">
      <c r="X39" s="262" t="s">
        <v>138</v>
      </c>
      <c r="Y39" s="290"/>
      <c r="Z39" s="290"/>
      <c r="AA39" s="290"/>
      <c r="AB39" s="290"/>
      <c r="AC39" s="290"/>
      <c r="AD39" s="290"/>
      <c r="AE39" s="291"/>
    </row>
    <row r="40" spans="24:31" ht="15.75" thickBot="1" x14ac:dyDescent="0.3">
      <c r="X40" s="69" t="s">
        <v>37</v>
      </c>
      <c r="Y40" s="70" t="s">
        <v>130</v>
      </c>
      <c r="Z40" s="70" t="s">
        <v>129</v>
      </c>
      <c r="AA40" s="70" t="s">
        <v>110</v>
      </c>
      <c r="AB40" s="70" t="s">
        <v>128</v>
      </c>
      <c r="AC40" s="70" t="s">
        <v>112</v>
      </c>
      <c r="AD40" s="70" t="s">
        <v>12</v>
      </c>
      <c r="AE40" s="72" t="s">
        <v>83</v>
      </c>
    </row>
    <row r="41" spans="24:31" ht="15.75" thickTop="1" x14ac:dyDescent="0.25">
      <c r="X41" s="27">
        <v>2</v>
      </c>
      <c r="Y41" s="4">
        <v>0.83</v>
      </c>
      <c r="Z41" s="4">
        <v>0.38</v>
      </c>
      <c r="AA41" s="4" t="s">
        <v>73</v>
      </c>
      <c r="AB41" s="4">
        <v>0.01</v>
      </c>
      <c r="AC41" s="4" t="s">
        <v>73</v>
      </c>
      <c r="AD41" s="4">
        <f>ABS(Y41-1)</f>
        <v>0.17000000000000004</v>
      </c>
      <c r="AE41" s="7">
        <f>Z41+AB41</f>
        <v>0.39</v>
      </c>
    </row>
    <row r="42" spans="24:31" x14ac:dyDescent="0.25">
      <c r="X42" s="27">
        <v>1</v>
      </c>
      <c r="Y42" s="4">
        <v>1</v>
      </c>
      <c r="Z42" s="4">
        <v>0.88</v>
      </c>
      <c r="AA42" s="8" t="s">
        <v>73</v>
      </c>
      <c r="AB42" s="4">
        <v>0.08</v>
      </c>
      <c r="AC42" s="8" t="s">
        <v>73</v>
      </c>
      <c r="AD42" s="4">
        <f>Y42-Y41</f>
        <v>0.17000000000000004</v>
      </c>
      <c r="AE42" s="7">
        <f t="shared" ref="AE42:AE50" si="18">Z42+AB42</f>
        <v>0.96</v>
      </c>
    </row>
    <row r="43" spans="24:31" x14ac:dyDescent="0.25">
      <c r="X43" s="27">
        <v>5</v>
      </c>
      <c r="Y43" s="4">
        <v>1.21</v>
      </c>
      <c r="Z43" s="4">
        <v>0.16</v>
      </c>
      <c r="AA43" s="8" t="s">
        <v>73</v>
      </c>
      <c r="AB43" s="4">
        <v>0.04</v>
      </c>
      <c r="AC43" s="8" t="s">
        <v>73</v>
      </c>
      <c r="AD43" s="4">
        <f t="shared" ref="AD43:AD50" si="19">Y43-Y42</f>
        <v>0.20999999999999996</v>
      </c>
      <c r="AE43" s="7">
        <f t="shared" si="18"/>
        <v>0.2</v>
      </c>
    </row>
    <row r="44" spans="24:31" x14ac:dyDescent="0.25">
      <c r="X44" s="27">
        <v>4</v>
      </c>
      <c r="Y44" s="4">
        <v>1.24</v>
      </c>
      <c r="Z44" s="4">
        <v>0.11</v>
      </c>
      <c r="AA44" s="8" t="s">
        <v>73</v>
      </c>
      <c r="AB44" s="4">
        <v>0.14000000000000001</v>
      </c>
      <c r="AC44" s="8" t="s">
        <v>73</v>
      </c>
      <c r="AD44" s="4">
        <f t="shared" si="19"/>
        <v>3.0000000000000027E-2</v>
      </c>
      <c r="AE44" s="7">
        <f t="shared" si="18"/>
        <v>0.25</v>
      </c>
    </row>
    <row r="45" spans="24:31" x14ac:dyDescent="0.25">
      <c r="X45" s="27">
        <v>3</v>
      </c>
      <c r="Y45" s="4">
        <v>1.3</v>
      </c>
      <c r="Z45" s="4">
        <v>0.2</v>
      </c>
      <c r="AA45" s="8" t="s">
        <v>73</v>
      </c>
      <c r="AB45" s="4">
        <v>0.15</v>
      </c>
      <c r="AC45" s="8" t="s">
        <v>73</v>
      </c>
      <c r="AD45" s="4">
        <f t="shared" si="19"/>
        <v>6.0000000000000053E-2</v>
      </c>
      <c r="AE45" s="7">
        <f t="shared" si="18"/>
        <v>0.35</v>
      </c>
    </row>
    <row r="46" spans="24:31" x14ac:dyDescent="0.25">
      <c r="X46" s="27">
        <v>6</v>
      </c>
      <c r="Y46" s="4">
        <v>1.41</v>
      </c>
      <c r="Z46" s="4">
        <v>0.17</v>
      </c>
      <c r="AA46" s="4" t="s">
        <v>18</v>
      </c>
      <c r="AB46" s="4">
        <v>0.17</v>
      </c>
      <c r="AC46" s="4" t="s">
        <v>18</v>
      </c>
      <c r="AD46" s="4">
        <f t="shared" si="19"/>
        <v>0.10999999999999988</v>
      </c>
      <c r="AE46" s="7">
        <f t="shared" si="18"/>
        <v>0.34</v>
      </c>
    </row>
    <row r="47" spans="24:31" x14ac:dyDescent="0.25">
      <c r="X47" s="27">
        <v>7</v>
      </c>
      <c r="Y47" s="4">
        <v>1.66</v>
      </c>
      <c r="Z47" s="4">
        <v>0.13</v>
      </c>
      <c r="AA47" s="4" t="s">
        <v>9</v>
      </c>
      <c r="AB47" s="4">
        <v>0.02</v>
      </c>
      <c r="AC47" s="4" t="s">
        <v>18</v>
      </c>
      <c r="AD47" s="4">
        <f t="shared" si="19"/>
        <v>0.25</v>
      </c>
      <c r="AE47" s="7">
        <f t="shared" si="18"/>
        <v>0.15</v>
      </c>
    </row>
    <row r="48" spans="24:31" x14ac:dyDescent="0.25">
      <c r="X48" s="27">
        <v>9</v>
      </c>
      <c r="Y48" s="4">
        <v>1.83</v>
      </c>
      <c r="Z48" s="4">
        <v>0.82</v>
      </c>
      <c r="AA48" s="4" t="s">
        <v>18</v>
      </c>
      <c r="AB48" s="4">
        <v>0.2</v>
      </c>
      <c r="AC48" s="4" t="s">
        <v>18</v>
      </c>
      <c r="AD48" s="4">
        <f t="shared" si="19"/>
        <v>0.17000000000000015</v>
      </c>
      <c r="AE48" s="7">
        <f t="shared" si="18"/>
        <v>1.02</v>
      </c>
    </row>
    <row r="49" spans="24:31" x14ac:dyDescent="0.25">
      <c r="X49" s="27">
        <v>8</v>
      </c>
      <c r="Y49" s="4">
        <v>2.14</v>
      </c>
      <c r="Z49" s="4">
        <v>2</v>
      </c>
      <c r="AA49" s="4" t="s">
        <v>19</v>
      </c>
      <c r="AB49" s="4">
        <v>0.17</v>
      </c>
      <c r="AC49" s="4" t="s">
        <v>18</v>
      </c>
      <c r="AD49" s="4">
        <f t="shared" si="19"/>
        <v>0.31000000000000005</v>
      </c>
      <c r="AE49" s="7">
        <f t="shared" si="18"/>
        <v>2.17</v>
      </c>
    </row>
    <row r="50" spans="24:31" ht="15.75" thickBot="1" x14ac:dyDescent="0.3">
      <c r="X50" s="28">
        <v>10</v>
      </c>
      <c r="Y50" s="9">
        <v>2.14</v>
      </c>
      <c r="Z50" s="9">
        <v>0.17</v>
      </c>
      <c r="AA50" s="9" t="s">
        <v>18</v>
      </c>
      <c r="AB50" s="9">
        <v>0.17</v>
      </c>
      <c r="AC50" s="9" t="s">
        <v>18</v>
      </c>
      <c r="AD50" s="9">
        <f t="shared" si="19"/>
        <v>0</v>
      </c>
      <c r="AE50" s="10">
        <f t="shared" si="18"/>
        <v>0.34</v>
      </c>
    </row>
    <row r="51" spans="24:31" ht="15.75" thickBot="1" x14ac:dyDescent="0.3"/>
    <row r="52" spans="24:31" ht="15.75" thickBot="1" x14ac:dyDescent="0.3">
      <c r="X52" s="262" t="s">
        <v>139</v>
      </c>
      <c r="Y52" s="290"/>
      <c r="Z52" s="290"/>
      <c r="AA52" s="290"/>
      <c r="AB52" s="290"/>
      <c r="AC52" s="290"/>
      <c r="AD52" s="290"/>
      <c r="AE52" s="291"/>
    </row>
    <row r="53" spans="24:31" ht="15.75" thickBot="1" x14ac:dyDescent="0.3">
      <c r="X53" s="69" t="s">
        <v>37</v>
      </c>
      <c r="Y53" s="70" t="s">
        <v>130</v>
      </c>
      <c r="Z53" s="70" t="s">
        <v>129</v>
      </c>
      <c r="AA53" s="70" t="s">
        <v>110</v>
      </c>
      <c r="AB53" s="70" t="s">
        <v>109</v>
      </c>
      <c r="AC53" s="70" t="s">
        <v>112</v>
      </c>
      <c r="AD53" s="70" t="s">
        <v>11</v>
      </c>
      <c r="AE53" s="72" t="s">
        <v>83</v>
      </c>
    </row>
    <row r="54" spans="24:31" ht="15.75" thickTop="1" x14ac:dyDescent="0.25">
      <c r="X54" s="27">
        <v>3</v>
      </c>
      <c r="Y54" s="4">
        <v>1.1399999999999999</v>
      </c>
      <c r="Z54" s="4">
        <v>0.2</v>
      </c>
      <c r="AA54" s="4"/>
      <c r="AB54" s="4">
        <v>0</v>
      </c>
      <c r="AC54" s="4"/>
      <c r="AD54" s="4">
        <f>Y54-1</f>
        <v>0.1399999999999999</v>
      </c>
      <c r="AE54" s="7">
        <f>(Z54+AB54)</f>
        <v>0.2</v>
      </c>
    </row>
    <row r="55" spans="24:31" x14ac:dyDescent="0.25">
      <c r="X55" s="27">
        <v>1</v>
      </c>
      <c r="Y55" s="4">
        <v>1.1599999999999999</v>
      </c>
      <c r="Z55" s="4">
        <v>0.1</v>
      </c>
      <c r="AA55" s="4"/>
      <c r="AB55" s="4">
        <v>0.25</v>
      </c>
      <c r="AC55" s="4"/>
      <c r="AD55" s="4">
        <f t="shared" ref="AD55:AD61" si="20">Y55-Y54</f>
        <v>2.0000000000000018E-2</v>
      </c>
      <c r="AE55" s="7">
        <f t="shared" ref="AE55:AE61" si="21">(Z55+AB55)</f>
        <v>0.35</v>
      </c>
    </row>
    <row r="56" spans="24:31" x14ac:dyDescent="0.25">
      <c r="X56" s="27">
        <v>2</v>
      </c>
      <c r="Y56" s="4">
        <v>1.2</v>
      </c>
      <c r="Z56" s="4">
        <v>1.06</v>
      </c>
      <c r="AA56" s="4"/>
      <c r="AB56" s="4">
        <v>0.23</v>
      </c>
      <c r="AC56" s="4"/>
      <c r="AD56" s="4">
        <f t="shared" si="20"/>
        <v>4.0000000000000036E-2</v>
      </c>
      <c r="AE56" s="7">
        <f t="shared" si="21"/>
        <v>1.29</v>
      </c>
    </row>
    <row r="57" spans="24:31" x14ac:dyDescent="0.25">
      <c r="X57" s="27">
        <v>4</v>
      </c>
      <c r="Y57" s="4">
        <v>1.42</v>
      </c>
      <c r="Z57" s="4">
        <v>0.23</v>
      </c>
      <c r="AA57" s="4"/>
      <c r="AB57" s="4">
        <v>0.12</v>
      </c>
      <c r="AC57" s="4"/>
      <c r="AD57" s="4">
        <f t="shared" si="20"/>
        <v>0.21999999999999997</v>
      </c>
      <c r="AE57" s="7">
        <f t="shared" si="21"/>
        <v>0.35</v>
      </c>
    </row>
    <row r="58" spans="24:31" x14ac:dyDescent="0.25">
      <c r="X58" s="27">
        <v>6</v>
      </c>
      <c r="Y58" s="4">
        <v>1.83</v>
      </c>
      <c r="Z58" s="4">
        <v>0.17</v>
      </c>
      <c r="AA58" s="4"/>
      <c r="AB58" s="4">
        <v>0.24</v>
      </c>
      <c r="AC58" s="4"/>
      <c r="AD58" s="4">
        <f t="shared" si="20"/>
        <v>0.41000000000000014</v>
      </c>
      <c r="AE58" s="7">
        <f t="shared" si="21"/>
        <v>0.41000000000000003</v>
      </c>
    </row>
    <row r="59" spans="24:31" x14ac:dyDescent="0.25">
      <c r="X59" s="27">
        <v>8</v>
      </c>
      <c r="Y59" s="4">
        <v>1.95</v>
      </c>
      <c r="Z59" s="4">
        <v>2</v>
      </c>
      <c r="AA59" s="4"/>
      <c r="AB59" s="4">
        <v>0.2</v>
      </c>
      <c r="AC59" s="4"/>
      <c r="AD59" s="4">
        <f t="shared" si="20"/>
        <v>0.11999999999999988</v>
      </c>
      <c r="AE59" s="7">
        <f t="shared" si="21"/>
        <v>2.2000000000000002</v>
      </c>
    </row>
    <row r="60" spans="24:31" x14ac:dyDescent="0.25">
      <c r="X60" s="27">
        <v>5</v>
      </c>
      <c r="Y60" s="4">
        <v>2.0299999999999998</v>
      </c>
      <c r="Z60" s="4">
        <v>2</v>
      </c>
      <c r="AA60" s="4"/>
      <c r="AB60" s="4">
        <v>0.22</v>
      </c>
      <c r="AC60" s="4"/>
      <c r="AD60" s="4">
        <f t="shared" si="20"/>
        <v>7.9999999999999849E-2</v>
      </c>
      <c r="AE60" s="7">
        <f t="shared" si="21"/>
        <v>2.2200000000000002</v>
      </c>
    </row>
    <row r="61" spans="24:31" ht="15.75" thickBot="1" x14ac:dyDescent="0.3">
      <c r="X61" s="28">
        <v>7</v>
      </c>
      <c r="Y61" s="9">
        <v>2.13</v>
      </c>
      <c r="Z61" s="9">
        <v>1.2</v>
      </c>
      <c r="AA61" s="9"/>
      <c r="AB61" s="9">
        <v>0.23</v>
      </c>
      <c r="AC61" s="9"/>
      <c r="AD61" s="9">
        <f t="shared" si="20"/>
        <v>0.10000000000000009</v>
      </c>
      <c r="AE61" s="7">
        <f t="shared" si="21"/>
        <v>1.43</v>
      </c>
    </row>
  </sheetData>
  <mergeCells count="9">
    <mergeCell ref="X39:AE39"/>
    <mergeCell ref="X52:AE52"/>
    <mergeCell ref="B18:C18"/>
    <mergeCell ref="X2:AE2"/>
    <mergeCell ref="X4:AE4"/>
    <mergeCell ref="B2:V2"/>
    <mergeCell ref="X17:AE17"/>
    <mergeCell ref="X23:AE23"/>
    <mergeCell ref="X32:AE32"/>
  </mergeCells>
  <conditionalFormatting sqref="C16:V16">
    <cfRule type="cellIs" dxfId="31" priority="1" operator="greaterThan">
      <formula>1</formula>
    </cfRule>
    <cfRule type="cellIs" dxfId="30" priority="2" operator="between">
      <formula>0.6</formula>
      <formula>1</formula>
    </cfRule>
    <cfRule type="cellIs" dxfId="29" priority="3" operator="between">
      <formula>0.3</formula>
      <formula>0.6</formula>
    </cfRule>
    <cfRule type="cellIs" dxfId="28" priority="4" operator="lessThan">
      <formula>0.3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44"/>
  <sheetViews>
    <sheetView zoomScaleNormal="100" workbookViewId="0">
      <selection activeCell="T10" sqref="T10:T11"/>
    </sheetView>
  </sheetViews>
  <sheetFormatPr defaultColWidth="8.85546875" defaultRowHeight="15" x14ac:dyDescent="0.25"/>
  <cols>
    <col min="1" max="1" width="8.85546875" style="15"/>
    <col min="2" max="2" width="7.7109375" style="15" bestFit="1" customWidth="1"/>
    <col min="3" max="3" width="5.5703125" style="15" bestFit="1" customWidth="1"/>
    <col min="4" max="4" width="7.140625" style="15" bestFit="1" customWidth="1"/>
    <col min="5" max="5" width="4.5703125" style="15" bestFit="1" customWidth="1"/>
    <col min="6" max="6" width="4.85546875" style="15" bestFit="1" customWidth="1"/>
    <col min="7" max="7" width="7.7109375" style="15" bestFit="1" customWidth="1"/>
    <col min="8" max="8" width="6.85546875" style="15" bestFit="1" customWidth="1"/>
    <col min="9" max="9" width="6.85546875" style="15" customWidth="1"/>
    <col min="10" max="10" width="6.42578125" style="15" bestFit="1" customWidth="1"/>
    <col min="11" max="11" width="6.85546875" style="15" bestFit="1" customWidth="1"/>
    <col min="12" max="13" width="6.85546875" style="15" customWidth="1"/>
    <col min="14" max="14" width="6.85546875" style="15" bestFit="1" customWidth="1"/>
    <col min="15" max="15" width="12.140625" style="15" bestFit="1" customWidth="1"/>
    <col min="16" max="16" width="6.140625" style="15" bestFit="1" customWidth="1"/>
    <col min="17" max="17" width="6.7109375" style="15" bestFit="1" customWidth="1"/>
    <col min="18" max="19" width="6.7109375" style="15" customWidth="1"/>
    <col min="20" max="20" width="6.7109375" style="15" bestFit="1" customWidth="1"/>
    <col min="21" max="21" width="5.28515625" style="15" bestFit="1" customWidth="1"/>
    <col min="22" max="22" width="9.140625" style="15" bestFit="1" customWidth="1"/>
    <col min="23" max="23" width="8.85546875" style="15"/>
    <col min="24" max="24" width="3.28515625" style="15" bestFit="1" customWidth="1"/>
    <col min="25" max="25" width="6.85546875" style="15" bestFit="1" customWidth="1"/>
    <col min="26" max="26" width="8.28515625" style="15" bestFit="1" customWidth="1"/>
    <col min="27" max="27" width="4" style="15" bestFit="1" customWidth="1"/>
    <col min="28" max="28" width="8.5703125" style="15" bestFit="1" customWidth="1"/>
    <col min="29" max="29" width="4.28515625" style="15" bestFit="1" customWidth="1"/>
    <col min="30" max="30" width="5.5703125" style="15" bestFit="1" customWidth="1"/>
    <col min="31" max="31" width="6.28515625" style="15" bestFit="1" customWidth="1"/>
    <col min="32" max="42" width="8.85546875" style="15"/>
    <col min="43" max="43" width="13.28515625" style="15" bestFit="1" customWidth="1"/>
    <col min="44" max="45" width="8.85546875" style="15"/>
    <col min="46" max="46" width="13.28515625" style="15" bestFit="1" customWidth="1"/>
    <col min="47" max="47" width="8.85546875" style="15"/>
    <col min="48" max="49" width="13.28515625" style="15" bestFit="1" customWidth="1"/>
    <col min="50" max="16384" width="8.85546875" style="15"/>
  </cols>
  <sheetData>
    <row r="1" spans="2:56" ht="15.75" thickBot="1" x14ac:dyDescent="0.3"/>
    <row r="2" spans="2:56" ht="15.75" thickBot="1" x14ac:dyDescent="0.3">
      <c r="B2" s="262" t="s">
        <v>184</v>
      </c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4"/>
      <c r="X2" s="262" t="s">
        <v>182</v>
      </c>
      <c r="Y2" s="290"/>
      <c r="Z2" s="290"/>
      <c r="AA2" s="290"/>
      <c r="AB2" s="290"/>
      <c r="AC2" s="290"/>
      <c r="AD2" s="290"/>
      <c r="AE2" s="291"/>
      <c r="AX2" s="99"/>
    </row>
    <row r="3" spans="2:56" ht="15.75" thickBot="1" x14ac:dyDescent="0.3">
      <c r="B3" s="69" t="s">
        <v>100</v>
      </c>
      <c r="C3" s="70" t="s">
        <v>8</v>
      </c>
      <c r="D3" s="132" t="s">
        <v>101</v>
      </c>
      <c r="E3" s="82" t="s">
        <v>9</v>
      </c>
      <c r="F3" s="70" t="s">
        <v>18</v>
      </c>
      <c r="G3" s="70" t="s">
        <v>19</v>
      </c>
      <c r="H3" s="82" t="s">
        <v>102</v>
      </c>
      <c r="I3" s="70" t="s">
        <v>199</v>
      </c>
      <c r="J3" s="70" t="s">
        <v>105</v>
      </c>
      <c r="K3" s="70" t="s">
        <v>106</v>
      </c>
      <c r="L3" s="70" t="s">
        <v>200</v>
      </c>
      <c r="M3" s="70" t="s">
        <v>193</v>
      </c>
      <c r="N3" s="82" t="s">
        <v>12</v>
      </c>
      <c r="O3" s="70" t="s">
        <v>202</v>
      </c>
      <c r="P3" s="70" t="s">
        <v>103</v>
      </c>
      <c r="Q3" s="70" t="s">
        <v>104</v>
      </c>
      <c r="R3" s="70" t="s">
        <v>192</v>
      </c>
      <c r="S3" s="70" t="s">
        <v>203</v>
      </c>
      <c r="T3" s="82" t="s">
        <v>17</v>
      </c>
      <c r="U3" s="82" t="s">
        <v>107</v>
      </c>
      <c r="V3" s="83" t="s">
        <v>82</v>
      </c>
      <c r="AX3" s="16"/>
      <c r="AY3" s="16"/>
      <c r="AZ3" s="16"/>
      <c r="BA3" s="16"/>
      <c r="BB3" s="16"/>
      <c r="BC3" s="16"/>
      <c r="BD3" s="16"/>
    </row>
    <row r="4" spans="2:56" ht="16.5" thickTop="1" thickBot="1" x14ac:dyDescent="0.3">
      <c r="B4" s="100" t="s">
        <v>87</v>
      </c>
      <c r="C4" s="101">
        <f>MAX(X6:X17)</f>
        <v>12</v>
      </c>
      <c r="D4" s="102" t="s">
        <v>73</v>
      </c>
      <c r="E4" s="103">
        <v>10</v>
      </c>
      <c r="F4" s="18">
        <v>7</v>
      </c>
      <c r="G4" s="18">
        <v>7</v>
      </c>
      <c r="H4" s="104">
        <f>(AVERAGE(AD6:AD17))</f>
        <v>0.32958333333333334</v>
      </c>
      <c r="I4" s="248">
        <f>MEDIAN(AD6:AD17)</f>
        <v>0.19500000000000001</v>
      </c>
      <c r="J4" s="105">
        <f>(MIN(AD6:AD17))</f>
        <v>0.01</v>
      </c>
      <c r="K4" s="105">
        <f>(MAX(AD6:AD17))</f>
        <v>1.78</v>
      </c>
      <c r="L4" s="105">
        <f>K4-J4</f>
        <v>1.77</v>
      </c>
      <c r="M4" s="225">
        <f>(QUARTILE(AD6:AD17,3)-QUARTILE(AD6:AD17,1))/I4</f>
        <v>0.7564102564102565</v>
      </c>
      <c r="N4" s="104">
        <f>(AVERAGE(AE6:AE17))</f>
        <v>9.3333333333333338E-2</v>
      </c>
      <c r="O4" s="248">
        <f>MEDIAN(AE6:AE17)</f>
        <v>6.4999999999999947E-2</v>
      </c>
      <c r="P4" s="105">
        <f>(MIN(AE6:AE17))</f>
        <v>1.0000000000000009E-2</v>
      </c>
      <c r="Q4" s="105">
        <f>MAX(AE6:AE17)</f>
        <v>0.23000000000000004</v>
      </c>
      <c r="R4" s="105">
        <f>Q4-P4</f>
        <v>0.22000000000000003</v>
      </c>
      <c r="S4" s="225">
        <f>(QUARTILE(AE6:AE17,3)-QUARTILE(AE6:AE17,1))/O4</f>
        <v>1.6538461538461549</v>
      </c>
      <c r="T4" s="106">
        <f>C4/1.3</f>
        <v>9.2307692307692299</v>
      </c>
      <c r="U4" s="107">
        <f>E4/(SUM(E4:G4))</f>
        <v>0.41666666666666669</v>
      </c>
      <c r="V4" s="108">
        <f t="shared" ref="V4:V5" si="0">G4/SUM(E4:G4)</f>
        <v>0.29166666666666669</v>
      </c>
      <c r="X4" s="262" t="s">
        <v>86</v>
      </c>
      <c r="Y4" s="290"/>
      <c r="Z4" s="290"/>
      <c r="AA4" s="290"/>
      <c r="AB4" s="290"/>
      <c r="AC4" s="290"/>
      <c r="AD4" s="290"/>
      <c r="AE4" s="291"/>
    </row>
    <row r="5" spans="2:56" ht="15.75" thickBot="1" x14ac:dyDescent="0.3">
      <c r="B5" s="100" t="s">
        <v>89</v>
      </c>
      <c r="C5" s="101">
        <f>MAX(X21:X34)</f>
        <v>14</v>
      </c>
      <c r="D5" s="102" t="s">
        <v>73</v>
      </c>
      <c r="E5" s="103">
        <v>6</v>
      </c>
      <c r="F5" s="18">
        <v>22</v>
      </c>
      <c r="G5" s="18">
        <v>0</v>
      </c>
      <c r="H5" s="109">
        <f>(AVERAGE(AD21:AD34))</f>
        <v>0.48857142857142849</v>
      </c>
      <c r="I5" s="249">
        <f>MEDIAN(AD21:AD34)</f>
        <v>0.315</v>
      </c>
      <c r="J5" s="110">
        <f>(MIN(AD21:AD34))</f>
        <v>0.06</v>
      </c>
      <c r="K5" s="110">
        <f>(MAX(AD21:AD34))</f>
        <v>1.66</v>
      </c>
      <c r="L5" s="105">
        <f t="shared" ref="L5:L6" si="1">K5-J5</f>
        <v>1.5999999999999999</v>
      </c>
      <c r="M5" s="225">
        <f>(QUARTILE(AD21:AD34,3)-QUARTILE(AD21:AD34,1))/I5</f>
        <v>1.1031746031746033</v>
      </c>
      <c r="N5" s="104">
        <f>(AVERAGE(AE21:AE34))</f>
        <v>9.285714285714286E-2</v>
      </c>
      <c r="O5" s="249">
        <f>MEDIAN(AE21:AE34)</f>
        <v>2.9999999999999971E-2</v>
      </c>
      <c r="P5" s="105">
        <f>(MIN(AE21:AE34))</f>
        <v>9.9999999999998979E-3</v>
      </c>
      <c r="Q5" s="105">
        <f>(MAX(AE21:AE34))</f>
        <v>0.4</v>
      </c>
      <c r="R5" s="105">
        <f t="shared" ref="R5:R6" si="2">Q5-P5</f>
        <v>0.39000000000000012</v>
      </c>
      <c r="S5" s="225">
        <f>(QUARTILE(AE21:AE34,3)-QUARTILE(AE21:AE34,1))/O5</f>
        <v>3.1666666666666714</v>
      </c>
      <c r="T5" s="106">
        <f t="shared" ref="T5" si="3">C5/1.3</f>
        <v>10.769230769230768</v>
      </c>
      <c r="U5" s="107">
        <f>E5/(SUM(E5:G5))</f>
        <v>0.21428571428571427</v>
      </c>
      <c r="V5" s="108">
        <f t="shared" si="0"/>
        <v>0</v>
      </c>
      <c r="X5" s="69" t="s">
        <v>37</v>
      </c>
      <c r="Y5" s="70" t="s">
        <v>130</v>
      </c>
      <c r="Z5" s="70" t="s">
        <v>129</v>
      </c>
      <c r="AA5" s="70" t="s">
        <v>110</v>
      </c>
      <c r="AB5" s="70" t="s">
        <v>128</v>
      </c>
      <c r="AC5" s="70" t="s">
        <v>112</v>
      </c>
      <c r="AD5" s="70" t="s">
        <v>83</v>
      </c>
      <c r="AE5" s="72" t="s">
        <v>11</v>
      </c>
    </row>
    <row r="6" spans="2:56" ht="16.5" thickTop="1" thickBot="1" x14ac:dyDescent="0.3">
      <c r="B6" s="111" t="s">
        <v>75</v>
      </c>
      <c r="C6" s="112">
        <f>MAX(X38:X44)</f>
        <v>7</v>
      </c>
      <c r="D6" s="113" t="s">
        <v>73</v>
      </c>
      <c r="E6" s="114">
        <v>6</v>
      </c>
      <c r="F6" s="115">
        <v>8</v>
      </c>
      <c r="G6" s="115">
        <v>0</v>
      </c>
      <c r="H6" s="116">
        <f>AVERAGE(AD38:AD44)</f>
        <v>0.4628571428571428</v>
      </c>
      <c r="I6" s="250">
        <f>MEDIAN(AD38:AD44)</f>
        <v>0.28000000000000003</v>
      </c>
      <c r="J6" s="117">
        <f>MIN(AD38:AD44)</f>
        <v>0.22</v>
      </c>
      <c r="K6" s="117">
        <f>MAX(AD38:AD44)</f>
        <v>0.80999999999999994</v>
      </c>
      <c r="L6" s="105">
        <f t="shared" si="1"/>
        <v>0.59</v>
      </c>
      <c r="M6" s="225">
        <f>(QUARTILE(AD38:AD44,3)-QUARTILE(AD38:AD44,1))/I6</f>
        <v>1.589285714285714</v>
      </c>
      <c r="N6" s="116">
        <f>AVERAGE(AE38:AE44)</f>
        <v>0.17142857142857143</v>
      </c>
      <c r="O6" s="250">
        <f>MEDIAN(AE38:AE44)</f>
        <v>7.999999999999996E-2</v>
      </c>
      <c r="P6" s="117">
        <f>MIN(AE38:AE44)</f>
        <v>1.0000000000000009E-2</v>
      </c>
      <c r="Q6" s="117">
        <f>MAX(AE38:AE44)</f>
        <v>0.48999999999999988</v>
      </c>
      <c r="R6" s="105">
        <f t="shared" si="2"/>
        <v>0.47999999999999987</v>
      </c>
      <c r="S6" s="225">
        <f>(QUARTILE(AE38:AE44,3)-QUARTILE(AE38:AE44,1))/O6</f>
        <v>2.6250000000000009</v>
      </c>
      <c r="T6" s="118">
        <f>C6/1.3</f>
        <v>5.3846153846153841</v>
      </c>
      <c r="U6" s="119">
        <f>E6/(SUM(E6:G6))</f>
        <v>0.42857142857142855</v>
      </c>
      <c r="V6" s="120">
        <f t="shared" ref="V6" si="4">G6/SUM(E6:G6)</f>
        <v>0</v>
      </c>
      <c r="X6" s="31">
        <v>1</v>
      </c>
      <c r="Y6" s="17">
        <v>0.12</v>
      </c>
      <c r="Z6" s="17">
        <v>4.4999999999999998E-2</v>
      </c>
      <c r="AA6" s="17" t="s">
        <v>18</v>
      </c>
      <c r="AB6" s="17">
        <v>0.14000000000000001</v>
      </c>
      <c r="AC6" s="17" t="s">
        <v>18</v>
      </c>
      <c r="AD6" s="17">
        <f>Z6+AB6</f>
        <v>0.185</v>
      </c>
      <c r="AE6" s="23">
        <f>Y6</f>
        <v>0.12</v>
      </c>
    </row>
    <row r="7" spans="2:56" ht="15.75" thickBot="1" x14ac:dyDescent="0.3">
      <c r="X7" s="31">
        <v>2</v>
      </c>
      <c r="Y7" s="17">
        <v>0.16</v>
      </c>
      <c r="Z7" s="17">
        <v>0.03</v>
      </c>
      <c r="AA7" s="17" t="s">
        <v>18</v>
      </c>
      <c r="AB7" s="17">
        <v>0.14000000000000001</v>
      </c>
      <c r="AC7" s="17" t="s">
        <v>9</v>
      </c>
      <c r="AD7" s="17">
        <f t="shared" ref="AD7:AD17" si="5">Z7+AB7</f>
        <v>0.17</v>
      </c>
      <c r="AE7" s="23">
        <f>Y7-Y6</f>
        <v>4.0000000000000008E-2</v>
      </c>
    </row>
    <row r="8" spans="2:56" x14ac:dyDescent="0.25">
      <c r="B8" s="234" t="s">
        <v>13</v>
      </c>
      <c r="C8" s="228">
        <f>AVERAGE(C4:C6)</f>
        <v>11</v>
      </c>
      <c r="D8" s="228"/>
      <c r="E8" s="228">
        <f>AVERAGE(E4:E6)</f>
        <v>7.333333333333333</v>
      </c>
      <c r="F8" s="228">
        <f t="shared" ref="F8:V8" si="6">AVERAGE(F4:F6)</f>
        <v>12.333333333333334</v>
      </c>
      <c r="G8" s="228">
        <f t="shared" si="6"/>
        <v>2.3333333333333335</v>
      </c>
      <c r="H8" s="228">
        <f t="shared" si="6"/>
        <v>0.42700396825396819</v>
      </c>
      <c r="I8" s="228">
        <f t="shared" si="6"/>
        <v>0.26333333333333336</v>
      </c>
      <c r="J8" s="228">
        <f t="shared" si="6"/>
        <v>9.6666666666666665E-2</v>
      </c>
      <c r="K8" s="228">
        <f t="shared" si="6"/>
        <v>1.4166666666666667</v>
      </c>
      <c r="L8" s="228">
        <f t="shared" si="6"/>
        <v>1.32</v>
      </c>
      <c r="M8" s="228">
        <f t="shared" si="6"/>
        <v>1.1496235246235245</v>
      </c>
      <c r="N8" s="228">
        <f t="shared" si="6"/>
        <v>0.1192063492063492</v>
      </c>
      <c r="O8" s="228">
        <f t="shared" si="6"/>
        <v>5.8333333333333293E-2</v>
      </c>
      <c r="P8" s="228">
        <f t="shared" si="6"/>
        <v>9.9999999999999725E-3</v>
      </c>
      <c r="Q8" s="228">
        <f t="shared" si="6"/>
        <v>0.37333333333333335</v>
      </c>
      <c r="R8" s="228">
        <f t="shared" si="6"/>
        <v>0.36333333333333329</v>
      </c>
      <c r="S8" s="228">
        <f t="shared" si="6"/>
        <v>2.4818376068376091</v>
      </c>
      <c r="T8" s="228">
        <f t="shared" si="6"/>
        <v>8.4615384615384617</v>
      </c>
      <c r="U8" s="229">
        <f t="shared" si="6"/>
        <v>0.3531746031746032</v>
      </c>
      <c r="V8" s="229">
        <f t="shared" si="6"/>
        <v>9.7222222222222224E-2</v>
      </c>
      <c r="X8" s="31">
        <v>3</v>
      </c>
      <c r="Y8" s="17">
        <v>0.28999999999999998</v>
      </c>
      <c r="Z8" s="17">
        <v>0.01</v>
      </c>
      <c r="AA8" s="17" t="s">
        <v>18</v>
      </c>
      <c r="AB8" s="17">
        <v>0</v>
      </c>
      <c r="AC8" s="17" t="s">
        <v>18</v>
      </c>
      <c r="AD8" s="17">
        <f t="shared" si="5"/>
        <v>0.01</v>
      </c>
      <c r="AE8" s="23">
        <f t="shared" ref="AE8:AE17" si="7">Y8-Y7</f>
        <v>0.12999999999999998</v>
      </c>
    </row>
    <row r="9" spans="2:56" x14ac:dyDescent="0.25">
      <c r="B9" s="235" t="s">
        <v>198</v>
      </c>
      <c r="C9" s="231">
        <f>MEDIAN(C4:C6)</f>
        <v>12</v>
      </c>
      <c r="D9" s="231"/>
      <c r="E9" s="231">
        <f>MEDIAN(E4:E6)</f>
        <v>6</v>
      </c>
      <c r="F9" s="231">
        <f t="shared" ref="F9:V9" si="8">MEDIAN(F4:F6)</f>
        <v>8</v>
      </c>
      <c r="G9" s="231">
        <f t="shared" si="8"/>
        <v>0</v>
      </c>
      <c r="H9" s="231">
        <f t="shared" si="8"/>
        <v>0.4628571428571428</v>
      </c>
      <c r="I9" s="231">
        <f t="shared" si="8"/>
        <v>0.28000000000000003</v>
      </c>
      <c r="J9" s="231">
        <f t="shared" si="8"/>
        <v>0.06</v>
      </c>
      <c r="K9" s="231">
        <f t="shared" si="8"/>
        <v>1.66</v>
      </c>
      <c r="L9" s="231">
        <f t="shared" si="8"/>
        <v>1.5999999999999999</v>
      </c>
      <c r="M9" s="231">
        <f t="shared" si="8"/>
        <v>1.1031746031746033</v>
      </c>
      <c r="N9" s="231">
        <f t="shared" si="8"/>
        <v>9.3333333333333338E-2</v>
      </c>
      <c r="O9" s="231">
        <f t="shared" si="8"/>
        <v>6.4999999999999947E-2</v>
      </c>
      <c r="P9" s="231">
        <f t="shared" si="8"/>
        <v>1.0000000000000009E-2</v>
      </c>
      <c r="Q9" s="231">
        <f t="shared" si="8"/>
        <v>0.4</v>
      </c>
      <c r="R9" s="231">
        <f t="shared" si="8"/>
        <v>0.39000000000000012</v>
      </c>
      <c r="S9" s="231">
        <f t="shared" si="8"/>
        <v>2.6250000000000009</v>
      </c>
      <c r="T9" s="231">
        <f t="shared" si="8"/>
        <v>9.2307692307692299</v>
      </c>
      <c r="U9" s="232">
        <f t="shared" si="8"/>
        <v>0.41666666666666669</v>
      </c>
      <c r="V9" s="232">
        <f t="shared" si="8"/>
        <v>0</v>
      </c>
      <c r="X9" s="31">
        <v>4</v>
      </c>
      <c r="Y9" s="17">
        <v>0.52</v>
      </c>
      <c r="Z9" s="17">
        <v>0.2</v>
      </c>
      <c r="AA9" s="17" t="s">
        <v>9</v>
      </c>
      <c r="AB9" s="17">
        <v>0.03</v>
      </c>
      <c r="AC9" s="17" t="s">
        <v>9</v>
      </c>
      <c r="AD9" s="17">
        <f t="shared" si="5"/>
        <v>0.23</v>
      </c>
      <c r="AE9" s="23">
        <f t="shared" si="7"/>
        <v>0.23000000000000004</v>
      </c>
    </row>
    <row r="10" spans="2:56" x14ac:dyDescent="0.25">
      <c r="B10" s="235" t="s">
        <v>69</v>
      </c>
      <c r="C10" s="231">
        <f>MIN(C4:C6)</f>
        <v>7</v>
      </c>
      <c r="D10" s="231"/>
      <c r="E10" s="231">
        <f>MIN(E4:E6)</f>
        <v>6</v>
      </c>
      <c r="F10" s="231">
        <f t="shared" ref="F10:V10" si="9">MIN(F4:F6)</f>
        <v>7</v>
      </c>
      <c r="G10" s="231">
        <f t="shared" si="9"/>
        <v>0</v>
      </c>
      <c r="H10" s="231">
        <f t="shared" si="9"/>
        <v>0.32958333333333334</v>
      </c>
      <c r="I10" s="231">
        <f t="shared" si="9"/>
        <v>0.19500000000000001</v>
      </c>
      <c r="J10" s="231">
        <f t="shared" si="9"/>
        <v>0.01</v>
      </c>
      <c r="K10" s="231">
        <f t="shared" si="9"/>
        <v>0.80999999999999994</v>
      </c>
      <c r="L10" s="231">
        <f t="shared" si="9"/>
        <v>0.59</v>
      </c>
      <c r="M10" s="231">
        <f t="shared" si="9"/>
        <v>0.7564102564102565</v>
      </c>
      <c r="N10" s="231">
        <f t="shared" si="9"/>
        <v>9.285714285714286E-2</v>
      </c>
      <c r="O10" s="231">
        <f t="shared" si="9"/>
        <v>2.9999999999999971E-2</v>
      </c>
      <c r="P10" s="231">
        <f t="shared" si="9"/>
        <v>9.9999999999998979E-3</v>
      </c>
      <c r="Q10" s="231">
        <f t="shared" si="9"/>
        <v>0.23000000000000004</v>
      </c>
      <c r="R10" s="231">
        <f t="shared" si="9"/>
        <v>0.22000000000000003</v>
      </c>
      <c r="S10" s="231">
        <f t="shared" si="9"/>
        <v>1.6538461538461549</v>
      </c>
      <c r="T10" s="231">
        <f t="shared" si="9"/>
        <v>5.3846153846153841</v>
      </c>
      <c r="U10" s="232">
        <f t="shared" si="9"/>
        <v>0.21428571428571427</v>
      </c>
      <c r="V10" s="232">
        <f t="shared" si="9"/>
        <v>0</v>
      </c>
      <c r="X10" s="31">
        <v>5</v>
      </c>
      <c r="Y10" s="17">
        <v>0.59</v>
      </c>
      <c r="Z10" s="17">
        <v>0.32</v>
      </c>
      <c r="AA10" s="17" t="s">
        <v>9</v>
      </c>
      <c r="AB10" s="17">
        <v>0.04</v>
      </c>
      <c r="AC10" s="17" t="s">
        <v>9</v>
      </c>
      <c r="AD10" s="17">
        <f t="shared" si="5"/>
        <v>0.36</v>
      </c>
      <c r="AE10" s="23">
        <f t="shared" si="7"/>
        <v>6.9999999999999951E-2</v>
      </c>
    </row>
    <row r="11" spans="2:56" x14ac:dyDescent="0.25">
      <c r="B11" s="235" t="s">
        <v>39</v>
      </c>
      <c r="C11" s="231">
        <f>MAX(C4:C6)</f>
        <v>14</v>
      </c>
      <c r="D11" s="231"/>
      <c r="E11" s="231">
        <f>MAX(E4:E6)</f>
        <v>10</v>
      </c>
      <c r="F11" s="231">
        <f t="shared" ref="F11:V11" si="10">MAX(F4:F6)</f>
        <v>22</v>
      </c>
      <c r="G11" s="231">
        <f t="shared" si="10"/>
        <v>7</v>
      </c>
      <c r="H11" s="231">
        <f t="shared" si="10"/>
        <v>0.48857142857142849</v>
      </c>
      <c r="I11" s="231">
        <f t="shared" si="10"/>
        <v>0.315</v>
      </c>
      <c r="J11" s="231">
        <f t="shared" si="10"/>
        <v>0.22</v>
      </c>
      <c r="K11" s="231">
        <f t="shared" si="10"/>
        <v>1.78</v>
      </c>
      <c r="L11" s="231">
        <f t="shared" si="10"/>
        <v>1.77</v>
      </c>
      <c r="M11" s="231">
        <f t="shared" si="10"/>
        <v>1.589285714285714</v>
      </c>
      <c r="N11" s="231">
        <f t="shared" si="10"/>
        <v>0.17142857142857143</v>
      </c>
      <c r="O11" s="231">
        <f t="shared" si="10"/>
        <v>7.999999999999996E-2</v>
      </c>
      <c r="P11" s="231">
        <f t="shared" si="10"/>
        <v>1.0000000000000009E-2</v>
      </c>
      <c r="Q11" s="231">
        <f t="shared" si="10"/>
        <v>0.48999999999999988</v>
      </c>
      <c r="R11" s="231">
        <f t="shared" si="10"/>
        <v>0.47999999999999987</v>
      </c>
      <c r="S11" s="231">
        <f t="shared" si="10"/>
        <v>3.1666666666666714</v>
      </c>
      <c r="T11" s="231">
        <f t="shared" si="10"/>
        <v>10.769230769230768</v>
      </c>
      <c r="U11" s="232">
        <f t="shared" si="10"/>
        <v>0.42857142857142855</v>
      </c>
      <c r="V11" s="232">
        <f t="shared" si="10"/>
        <v>0.29166666666666669</v>
      </c>
      <c r="X11" s="31">
        <v>6</v>
      </c>
      <c r="Y11" s="17">
        <v>0.61</v>
      </c>
      <c r="Z11" s="17">
        <v>0.01</v>
      </c>
      <c r="AA11" s="17" t="s">
        <v>9</v>
      </c>
      <c r="AB11" s="17">
        <v>0.06</v>
      </c>
      <c r="AC11" s="17" t="s">
        <v>9</v>
      </c>
      <c r="AD11" s="17">
        <f t="shared" si="5"/>
        <v>6.9999999999999993E-2</v>
      </c>
      <c r="AE11" s="23">
        <f t="shared" si="7"/>
        <v>2.0000000000000018E-2</v>
      </c>
    </row>
    <row r="12" spans="2:56" x14ac:dyDescent="0.25">
      <c r="B12" s="235" t="s">
        <v>197</v>
      </c>
      <c r="C12" s="4">
        <f>(MAX(C4:C6)-MIN(C4:C6))</f>
        <v>7</v>
      </c>
      <c r="D12" s="4"/>
      <c r="E12" s="4">
        <f>(MAX(E4:E6)-MIN(E4:E6))</f>
        <v>4</v>
      </c>
      <c r="F12" s="4">
        <f t="shared" ref="F12:V12" si="11">(MAX(F4:F6)-MIN(F4:F6))</f>
        <v>15</v>
      </c>
      <c r="G12" s="4">
        <f t="shared" si="11"/>
        <v>7</v>
      </c>
      <c r="H12" s="4">
        <f t="shared" si="11"/>
        <v>0.15898809523809515</v>
      </c>
      <c r="I12" s="4">
        <f t="shared" si="11"/>
        <v>0.12</v>
      </c>
      <c r="J12" s="4">
        <f t="shared" si="11"/>
        <v>0.21</v>
      </c>
      <c r="K12" s="4">
        <f t="shared" si="11"/>
        <v>0.97000000000000008</v>
      </c>
      <c r="L12" s="4">
        <f t="shared" si="11"/>
        <v>1.1800000000000002</v>
      </c>
      <c r="M12" s="4">
        <f t="shared" si="11"/>
        <v>0.83287545787545747</v>
      </c>
      <c r="N12" s="4">
        <f t="shared" si="11"/>
        <v>7.857142857142857E-2</v>
      </c>
      <c r="O12" s="4">
        <f t="shared" si="11"/>
        <v>4.9999999999999989E-2</v>
      </c>
      <c r="P12" s="4">
        <f t="shared" si="11"/>
        <v>1.1102230246251565E-16</v>
      </c>
      <c r="Q12" s="4">
        <f t="shared" si="11"/>
        <v>0.25999999999999984</v>
      </c>
      <c r="R12" s="4">
        <f t="shared" si="11"/>
        <v>0.25999999999999984</v>
      </c>
      <c r="S12" s="4">
        <f t="shared" si="11"/>
        <v>1.5128205128205165</v>
      </c>
      <c r="T12" s="4">
        <f t="shared" si="11"/>
        <v>5.3846153846153841</v>
      </c>
      <c r="U12" s="232">
        <f t="shared" si="11"/>
        <v>0.21428571428571427</v>
      </c>
      <c r="V12" s="232">
        <f t="shared" si="11"/>
        <v>0.29166666666666669</v>
      </c>
      <c r="X12" s="31">
        <v>7</v>
      </c>
      <c r="Y12" s="17">
        <v>0.63</v>
      </c>
      <c r="Z12" s="17">
        <v>1.08</v>
      </c>
      <c r="AA12" s="17" t="s">
        <v>18</v>
      </c>
      <c r="AB12" s="17">
        <v>0.7</v>
      </c>
      <c r="AC12" s="17" t="s">
        <v>9</v>
      </c>
      <c r="AD12" s="17">
        <f t="shared" si="5"/>
        <v>1.78</v>
      </c>
      <c r="AE12" s="23">
        <f t="shared" si="7"/>
        <v>2.0000000000000018E-2</v>
      </c>
      <c r="AV12" s="15">
        <f>AVERAGE(AD38:AD44)</f>
        <v>0.4628571428571428</v>
      </c>
      <c r="AW12" s="15">
        <f>AVERAGE(AE38:AE44)</f>
        <v>0.17142857142857143</v>
      </c>
    </row>
    <row r="13" spans="2:56" ht="15.75" thickBot="1" x14ac:dyDescent="0.3">
      <c r="B13" s="236" t="s">
        <v>193</v>
      </c>
      <c r="C13" s="244">
        <f>(QUARTILE(C4:C6,3)-QUARTILE(C4:C6,1))/C9</f>
        <v>0.29166666666666669</v>
      </c>
      <c r="D13" s="244"/>
      <c r="E13" s="244">
        <f>(QUARTILE(E4:E6,3)-QUARTILE(E4:E6,1))/E9</f>
        <v>0.33333333333333331</v>
      </c>
      <c r="F13" s="244">
        <f t="shared" ref="F13:V13" si="12">(QUARTILE(F4:F6,3)-QUARTILE(F4:F6,1))/F9</f>
        <v>0.9375</v>
      </c>
      <c r="G13" s="244" t="e">
        <f t="shared" si="12"/>
        <v>#DIV/0!</v>
      </c>
      <c r="H13" s="244">
        <f t="shared" si="12"/>
        <v>0.17174639917695461</v>
      </c>
      <c r="I13" s="244">
        <f t="shared" si="12"/>
        <v>0.21428571428571416</v>
      </c>
      <c r="J13" s="244">
        <f t="shared" si="12"/>
        <v>1.7500000000000002</v>
      </c>
      <c r="K13" s="244">
        <f t="shared" si="12"/>
        <v>0.29216867469879526</v>
      </c>
      <c r="L13" s="244">
        <f t="shared" si="12"/>
        <v>0.36875000000000024</v>
      </c>
      <c r="M13" s="244">
        <f t="shared" si="12"/>
        <v>0.37749031543995559</v>
      </c>
      <c r="N13" s="244">
        <f t="shared" si="12"/>
        <v>0.42091836734693877</v>
      </c>
      <c r="O13" s="244">
        <f t="shared" si="12"/>
        <v>0.38461538461538486</v>
      </c>
      <c r="P13" s="244">
        <f t="shared" si="12"/>
        <v>5.551115123125778E-15</v>
      </c>
      <c r="Q13" s="244">
        <f t="shared" si="12"/>
        <v>0.32499999999999973</v>
      </c>
      <c r="R13" s="244">
        <f t="shared" si="12"/>
        <v>0.33333333333333309</v>
      </c>
      <c r="S13" s="244">
        <f t="shared" si="12"/>
        <v>0.28815628815628874</v>
      </c>
      <c r="T13" s="244">
        <f t="shared" si="12"/>
        <v>0.2916666666666668</v>
      </c>
      <c r="U13" s="251">
        <f t="shared" si="12"/>
        <v>0.25714285714285717</v>
      </c>
      <c r="V13" s="251" t="e">
        <f t="shared" si="12"/>
        <v>#DIV/0!</v>
      </c>
      <c r="X13" s="31">
        <v>10</v>
      </c>
      <c r="Y13" s="17">
        <v>0.69</v>
      </c>
      <c r="Z13" s="17">
        <v>0.08</v>
      </c>
      <c r="AA13" s="44" t="s">
        <v>19</v>
      </c>
      <c r="AB13" s="17">
        <v>0.2</v>
      </c>
      <c r="AC13" s="44" t="s">
        <v>19</v>
      </c>
      <c r="AD13" s="17">
        <f t="shared" si="5"/>
        <v>0.28000000000000003</v>
      </c>
      <c r="AE13" s="23">
        <f t="shared" si="7"/>
        <v>5.9999999999999942E-2</v>
      </c>
      <c r="AV13" s="15">
        <f>STDEV(AD38:AD44)</f>
        <v>0.26354723079012393</v>
      </c>
      <c r="AW13" s="15">
        <f>STDEV(AE38:AE44)</f>
        <v>0.18533110652995902</v>
      </c>
    </row>
    <row r="14" spans="2:56" x14ac:dyDescent="0.25">
      <c r="X14" s="31">
        <v>12</v>
      </c>
      <c r="Y14" s="17">
        <v>0.87</v>
      </c>
      <c r="Z14" s="17">
        <v>0.19</v>
      </c>
      <c r="AA14" s="44" t="s">
        <v>19</v>
      </c>
      <c r="AB14" s="17">
        <v>0</v>
      </c>
      <c r="AC14" s="44" t="s">
        <v>19</v>
      </c>
      <c r="AD14" s="17">
        <f t="shared" si="5"/>
        <v>0.19</v>
      </c>
      <c r="AE14" s="23">
        <f t="shared" si="7"/>
        <v>0.18000000000000005</v>
      </c>
    </row>
    <row r="15" spans="2:56" x14ac:dyDescent="0.25">
      <c r="X15" s="31">
        <v>8</v>
      </c>
      <c r="Y15" s="17">
        <v>0.88</v>
      </c>
      <c r="Z15" s="17">
        <v>0.12</v>
      </c>
      <c r="AA15" s="17" t="s">
        <v>18</v>
      </c>
      <c r="AB15" s="17">
        <v>0.08</v>
      </c>
      <c r="AC15" s="17" t="s">
        <v>9</v>
      </c>
      <c r="AD15" s="17">
        <f t="shared" si="5"/>
        <v>0.2</v>
      </c>
      <c r="AE15" s="23">
        <f t="shared" si="7"/>
        <v>1.0000000000000009E-2</v>
      </c>
      <c r="AT15" s="15">
        <f>6/14</f>
        <v>0.42857142857142855</v>
      </c>
    </row>
    <row r="16" spans="2:56" ht="15.75" thickBot="1" x14ac:dyDescent="0.3">
      <c r="X16" s="31">
        <v>9</v>
      </c>
      <c r="Y16" s="17">
        <v>0.92</v>
      </c>
      <c r="Z16" s="17">
        <v>7.0000000000000007E-2</v>
      </c>
      <c r="AA16" s="17" t="s">
        <v>9</v>
      </c>
      <c r="AB16" s="17">
        <v>0.03</v>
      </c>
      <c r="AC16" s="44" t="s">
        <v>19</v>
      </c>
      <c r="AD16" s="17">
        <f t="shared" si="5"/>
        <v>0.1</v>
      </c>
      <c r="AE16" s="23">
        <f t="shared" si="7"/>
        <v>4.0000000000000036E-2</v>
      </c>
    </row>
    <row r="17" spans="2:31" ht="15.75" thickBot="1" x14ac:dyDescent="0.3">
      <c r="B17" s="294" t="s">
        <v>84</v>
      </c>
      <c r="C17" s="295"/>
      <c r="D17" s="121" t="s">
        <v>85</v>
      </c>
      <c r="X17" s="45">
        <v>11</v>
      </c>
      <c r="Y17" s="24">
        <v>1.1200000000000001</v>
      </c>
      <c r="Z17" s="24">
        <v>0.38</v>
      </c>
      <c r="AA17" s="24" t="s">
        <v>19</v>
      </c>
      <c r="AB17" s="24">
        <v>0</v>
      </c>
      <c r="AC17" s="24" t="s">
        <v>19</v>
      </c>
      <c r="AD17" s="24">
        <f t="shared" si="5"/>
        <v>0.38</v>
      </c>
      <c r="AE17" s="26">
        <f t="shared" si="7"/>
        <v>0.20000000000000007</v>
      </c>
    </row>
    <row r="18" spans="2:31" ht="15.75" thickBot="1" x14ac:dyDescent="0.3"/>
    <row r="19" spans="2:31" ht="15.75" thickBot="1" x14ac:dyDescent="0.3">
      <c r="X19" s="262" t="s">
        <v>88</v>
      </c>
      <c r="Y19" s="290"/>
      <c r="Z19" s="290"/>
      <c r="AA19" s="290"/>
      <c r="AB19" s="290"/>
      <c r="AC19" s="290"/>
      <c r="AD19" s="290"/>
      <c r="AE19" s="291"/>
    </row>
    <row r="20" spans="2:31" ht="15.75" thickBot="1" x14ac:dyDescent="0.3">
      <c r="X20" s="69" t="s">
        <v>37</v>
      </c>
      <c r="Y20" s="70" t="s">
        <v>130</v>
      </c>
      <c r="Z20" s="70" t="s">
        <v>129</v>
      </c>
      <c r="AA20" s="70" t="s">
        <v>110</v>
      </c>
      <c r="AB20" s="70" t="s">
        <v>128</v>
      </c>
      <c r="AC20" s="70" t="s">
        <v>112</v>
      </c>
      <c r="AD20" s="70" t="s">
        <v>83</v>
      </c>
      <c r="AE20" s="72" t="s">
        <v>11</v>
      </c>
    </row>
    <row r="21" spans="2:31" ht="15.75" thickTop="1" x14ac:dyDescent="0.25">
      <c r="X21" s="31">
        <v>1</v>
      </c>
      <c r="Y21" s="17">
        <v>0.1</v>
      </c>
      <c r="Z21" s="17">
        <v>0.22</v>
      </c>
      <c r="AA21" s="17" t="s">
        <v>18</v>
      </c>
      <c r="AB21" s="17">
        <v>0.17</v>
      </c>
      <c r="AC21" s="17" t="s">
        <v>18</v>
      </c>
      <c r="AD21" s="17">
        <f>Z21+AB21</f>
        <v>0.39</v>
      </c>
      <c r="AE21" s="23">
        <f>Y21</f>
        <v>0.1</v>
      </c>
    </row>
    <row r="22" spans="2:31" x14ac:dyDescent="0.25">
      <c r="X22" s="31">
        <v>2</v>
      </c>
      <c r="Y22" s="17">
        <v>0.12</v>
      </c>
      <c r="Z22" s="17">
        <v>0.03</v>
      </c>
      <c r="AA22" s="17" t="s">
        <v>18</v>
      </c>
      <c r="AB22" s="17">
        <v>0.15</v>
      </c>
      <c r="AC22" s="17" t="s">
        <v>18</v>
      </c>
      <c r="AD22" s="17">
        <f t="shared" ref="AD22:AD34" si="13">Z22+AB22</f>
        <v>0.18</v>
      </c>
      <c r="AE22" s="23">
        <f>Y22-Y21</f>
        <v>1.999999999999999E-2</v>
      </c>
    </row>
    <row r="23" spans="2:31" x14ac:dyDescent="0.25">
      <c r="X23" s="31">
        <v>3</v>
      </c>
      <c r="Y23" s="17">
        <v>0.52</v>
      </c>
      <c r="Z23" s="17">
        <v>0.2</v>
      </c>
      <c r="AA23" s="17" t="s">
        <v>18</v>
      </c>
      <c r="AB23" s="17">
        <v>0.03</v>
      </c>
      <c r="AC23" s="17" t="s">
        <v>9</v>
      </c>
      <c r="AD23" s="17">
        <f t="shared" si="13"/>
        <v>0.23</v>
      </c>
      <c r="AE23" s="23">
        <f t="shared" ref="AE23:AE34" si="14">Y23-Y22</f>
        <v>0.4</v>
      </c>
    </row>
    <row r="24" spans="2:31" x14ac:dyDescent="0.25">
      <c r="X24" s="31">
        <v>6</v>
      </c>
      <c r="Y24" s="17">
        <v>0.54</v>
      </c>
      <c r="Z24" s="17">
        <v>0.14000000000000001</v>
      </c>
      <c r="AA24" s="17" t="s">
        <v>18</v>
      </c>
      <c r="AB24" s="17">
        <v>0.08</v>
      </c>
      <c r="AC24" s="17" t="s">
        <v>9</v>
      </c>
      <c r="AD24" s="17">
        <f t="shared" si="13"/>
        <v>0.22000000000000003</v>
      </c>
      <c r="AE24" s="23">
        <f t="shared" si="14"/>
        <v>2.0000000000000018E-2</v>
      </c>
    </row>
    <row r="25" spans="2:31" x14ac:dyDescent="0.25">
      <c r="X25" s="31">
        <v>4</v>
      </c>
      <c r="Y25" s="17">
        <v>0.55000000000000004</v>
      </c>
      <c r="Z25" s="17">
        <v>0.06</v>
      </c>
      <c r="AA25" s="17" t="s">
        <v>9</v>
      </c>
      <c r="AB25" s="17">
        <v>0</v>
      </c>
      <c r="AC25" s="17" t="s">
        <v>9</v>
      </c>
      <c r="AD25" s="17">
        <f t="shared" si="13"/>
        <v>0.06</v>
      </c>
      <c r="AE25" s="23">
        <f t="shared" si="14"/>
        <v>1.0000000000000009E-2</v>
      </c>
    </row>
    <row r="26" spans="2:31" x14ac:dyDescent="0.25">
      <c r="X26" s="31">
        <v>5</v>
      </c>
      <c r="Y26" s="17">
        <v>0.56000000000000005</v>
      </c>
      <c r="Z26" s="17">
        <v>0.63</v>
      </c>
      <c r="AA26" s="17" t="s">
        <v>18</v>
      </c>
      <c r="AB26" s="17">
        <v>0.52</v>
      </c>
      <c r="AC26" s="17" t="s">
        <v>18</v>
      </c>
      <c r="AD26" s="17">
        <f t="shared" si="13"/>
        <v>1.1499999999999999</v>
      </c>
      <c r="AE26" s="23">
        <f t="shared" si="14"/>
        <v>1.0000000000000009E-2</v>
      </c>
    </row>
    <row r="27" spans="2:31" x14ac:dyDescent="0.25">
      <c r="X27" s="31">
        <v>7</v>
      </c>
      <c r="Y27" s="17">
        <v>0.6</v>
      </c>
      <c r="Z27" s="17">
        <v>0.94</v>
      </c>
      <c r="AA27" s="17" t="s">
        <v>18</v>
      </c>
      <c r="AB27" s="17">
        <v>0.72</v>
      </c>
      <c r="AC27" s="17" t="s">
        <v>9</v>
      </c>
      <c r="AD27" s="17">
        <f t="shared" si="13"/>
        <v>1.66</v>
      </c>
      <c r="AE27" s="23">
        <f t="shared" si="14"/>
        <v>3.9999999999999925E-2</v>
      </c>
    </row>
    <row r="28" spans="2:31" x14ac:dyDescent="0.25">
      <c r="X28" s="31">
        <v>11</v>
      </c>
      <c r="Y28" s="17">
        <v>0.75</v>
      </c>
      <c r="Z28" s="17">
        <v>0.09</v>
      </c>
      <c r="AA28" s="17" t="s">
        <v>18</v>
      </c>
      <c r="AB28" s="17">
        <v>0.17</v>
      </c>
      <c r="AC28" s="17" t="s">
        <v>18</v>
      </c>
      <c r="AD28" s="17">
        <f t="shared" si="13"/>
        <v>0.26</v>
      </c>
      <c r="AE28" s="23">
        <f t="shared" si="14"/>
        <v>0.15000000000000002</v>
      </c>
    </row>
    <row r="29" spans="2:31" x14ac:dyDescent="0.25">
      <c r="X29" s="31">
        <v>8</v>
      </c>
      <c r="Y29" s="17">
        <v>0.77</v>
      </c>
      <c r="Z29" s="17">
        <v>0.13</v>
      </c>
      <c r="AA29" s="17" t="s">
        <v>18</v>
      </c>
      <c r="AB29" s="17">
        <v>0.11</v>
      </c>
      <c r="AC29" s="17" t="s">
        <v>9</v>
      </c>
      <c r="AD29" s="17">
        <f t="shared" si="13"/>
        <v>0.24</v>
      </c>
      <c r="AE29" s="23">
        <f t="shared" si="14"/>
        <v>2.0000000000000018E-2</v>
      </c>
    </row>
    <row r="30" spans="2:31" x14ac:dyDescent="0.25">
      <c r="X30" s="31">
        <v>13</v>
      </c>
      <c r="Y30" s="17">
        <v>0.82</v>
      </c>
      <c r="Z30" s="17">
        <v>0.62</v>
      </c>
      <c r="AA30" s="17" t="s">
        <v>18</v>
      </c>
      <c r="AB30" s="17">
        <v>0.01</v>
      </c>
      <c r="AC30" s="17" t="s">
        <v>18</v>
      </c>
      <c r="AD30" s="17">
        <f t="shared" si="13"/>
        <v>0.63</v>
      </c>
      <c r="AE30" s="23">
        <f t="shared" si="14"/>
        <v>4.9999999999999933E-2</v>
      </c>
    </row>
    <row r="31" spans="2:31" x14ac:dyDescent="0.25">
      <c r="X31" s="31">
        <v>10</v>
      </c>
      <c r="Y31" s="17">
        <v>0.93</v>
      </c>
      <c r="Z31" s="17">
        <v>0.08</v>
      </c>
      <c r="AA31" s="17" t="s">
        <v>18</v>
      </c>
      <c r="AB31" s="17">
        <v>0.18</v>
      </c>
      <c r="AC31" s="17" t="s">
        <v>18</v>
      </c>
      <c r="AD31" s="17">
        <f t="shared" si="13"/>
        <v>0.26</v>
      </c>
      <c r="AE31" s="23">
        <f t="shared" si="14"/>
        <v>0.1100000000000001</v>
      </c>
    </row>
    <row r="32" spans="2:31" x14ac:dyDescent="0.25">
      <c r="X32" s="31">
        <v>9</v>
      </c>
      <c r="Y32" s="17">
        <v>0.94</v>
      </c>
      <c r="Z32" s="17">
        <v>0.4</v>
      </c>
      <c r="AA32" s="17" t="s">
        <v>18</v>
      </c>
      <c r="AB32" s="17">
        <v>0.03</v>
      </c>
      <c r="AC32" s="17" t="s">
        <v>18</v>
      </c>
      <c r="AD32" s="17">
        <f t="shared" si="13"/>
        <v>0.43000000000000005</v>
      </c>
      <c r="AE32" s="23">
        <f t="shared" si="14"/>
        <v>9.9999999999998979E-3</v>
      </c>
    </row>
    <row r="33" spans="24:31" x14ac:dyDescent="0.25">
      <c r="X33" s="31">
        <v>12</v>
      </c>
      <c r="Y33" s="17">
        <v>1.29</v>
      </c>
      <c r="Z33" s="17">
        <v>0.68</v>
      </c>
      <c r="AA33" s="17" t="s">
        <v>18</v>
      </c>
      <c r="AB33" s="17">
        <v>0.08</v>
      </c>
      <c r="AC33" s="17" t="s">
        <v>18</v>
      </c>
      <c r="AD33" s="17">
        <f t="shared" si="13"/>
        <v>0.76</v>
      </c>
      <c r="AE33" s="23">
        <f t="shared" si="14"/>
        <v>0.35000000000000009</v>
      </c>
    </row>
    <row r="34" spans="24:31" ht="15.75" thickBot="1" x14ac:dyDescent="0.3">
      <c r="X34" s="45">
        <v>14</v>
      </c>
      <c r="Y34" s="24">
        <v>1.3</v>
      </c>
      <c r="Z34" s="24">
        <v>0.19</v>
      </c>
      <c r="AA34" s="24" t="s">
        <v>18</v>
      </c>
      <c r="AB34" s="24">
        <v>0.18</v>
      </c>
      <c r="AC34" s="24" t="s">
        <v>18</v>
      </c>
      <c r="AD34" s="24">
        <f t="shared" si="13"/>
        <v>0.37</v>
      </c>
      <c r="AE34" s="26">
        <f t="shared" si="14"/>
        <v>1.0000000000000009E-2</v>
      </c>
    </row>
    <row r="35" spans="24:31" ht="15.75" thickBot="1" x14ac:dyDescent="0.3"/>
    <row r="36" spans="24:31" ht="15.75" thickBot="1" x14ac:dyDescent="0.3">
      <c r="X36" s="262" t="s">
        <v>134</v>
      </c>
      <c r="Y36" s="290"/>
      <c r="Z36" s="290"/>
      <c r="AA36" s="290"/>
      <c r="AB36" s="290"/>
      <c r="AC36" s="290"/>
      <c r="AD36" s="290"/>
      <c r="AE36" s="291"/>
    </row>
    <row r="37" spans="24:31" ht="15.75" thickBot="1" x14ac:dyDescent="0.3">
      <c r="X37" s="69" t="s">
        <v>37</v>
      </c>
      <c r="Y37" s="70" t="s">
        <v>130</v>
      </c>
      <c r="Z37" s="70" t="s">
        <v>129</v>
      </c>
      <c r="AA37" s="70" t="s">
        <v>110</v>
      </c>
      <c r="AB37" s="70" t="s">
        <v>128</v>
      </c>
      <c r="AC37" s="70" t="s">
        <v>112</v>
      </c>
      <c r="AD37" s="70" t="s">
        <v>83</v>
      </c>
      <c r="AE37" s="72" t="s">
        <v>11</v>
      </c>
    </row>
    <row r="38" spans="24:31" ht="15.75" thickTop="1" x14ac:dyDescent="0.25">
      <c r="X38" s="31">
        <v>1</v>
      </c>
      <c r="Y38" s="17">
        <v>0.15</v>
      </c>
      <c r="Z38" s="17">
        <v>0.3</v>
      </c>
      <c r="AA38" s="17" t="s">
        <v>18</v>
      </c>
      <c r="AB38" s="17">
        <v>0.36</v>
      </c>
      <c r="AC38" s="17" t="s">
        <v>18</v>
      </c>
      <c r="AD38" s="17">
        <f>Z38+AB38</f>
        <v>0.65999999999999992</v>
      </c>
      <c r="AE38" s="23">
        <f>Y38</f>
        <v>0.15</v>
      </c>
    </row>
    <row r="39" spans="24:31" x14ac:dyDescent="0.25">
      <c r="X39" s="31">
        <v>2</v>
      </c>
      <c r="Y39" s="17">
        <v>0.52</v>
      </c>
      <c r="Z39" s="17">
        <v>0.25</v>
      </c>
      <c r="AA39" s="17" t="s">
        <v>10</v>
      </c>
      <c r="AB39" s="17">
        <v>0.03</v>
      </c>
      <c r="AC39" s="17" t="s">
        <v>10</v>
      </c>
      <c r="AD39" s="17">
        <f t="shared" ref="AD39:AD44" si="15">Z39+AB39</f>
        <v>0.28000000000000003</v>
      </c>
      <c r="AE39" s="23">
        <f>Y39-Y38</f>
        <v>0.37</v>
      </c>
    </row>
    <row r="40" spans="24:31" x14ac:dyDescent="0.25">
      <c r="X40" s="31">
        <v>3</v>
      </c>
      <c r="Y40" s="17">
        <v>0.55000000000000004</v>
      </c>
      <c r="Z40" s="17">
        <v>0.24</v>
      </c>
      <c r="AA40" s="17" t="s">
        <v>10</v>
      </c>
      <c r="AB40" s="17">
        <v>0.01</v>
      </c>
      <c r="AC40" s="17" t="s">
        <v>10</v>
      </c>
      <c r="AD40" s="17">
        <f t="shared" si="15"/>
        <v>0.25</v>
      </c>
      <c r="AE40" s="23">
        <f t="shared" ref="AE40:AE44" si="16">Y40-Y39</f>
        <v>3.0000000000000027E-2</v>
      </c>
    </row>
    <row r="41" spans="24:31" x14ac:dyDescent="0.25">
      <c r="X41" s="31">
        <v>4</v>
      </c>
      <c r="Y41" s="17">
        <v>0.56000000000000005</v>
      </c>
      <c r="Z41" s="17">
        <v>0.13</v>
      </c>
      <c r="AA41" s="17" t="s">
        <v>18</v>
      </c>
      <c r="AB41" s="17">
        <v>0.09</v>
      </c>
      <c r="AC41" s="17" t="s">
        <v>10</v>
      </c>
      <c r="AD41" s="17">
        <f t="shared" si="15"/>
        <v>0.22</v>
      </c>
      <c r="AE41" s="23">
        <f t="shared" si="16"/>
        <v>1.0000000000000009E-2</v>
      </c>
    </row>
    <row r="42" spans="24:31" x14ac:dyDescent="0.25">
      <c r="X42" s="31">
        <v>5</v>
      </c>
      <c r="Y42" s="17">
        <v>0.64</v>
      </c>
      <c r="Z42" s="17">
        <v>0.12</v>
      </c>
      <c r="AA42" s="17" t="s">
        <v>18</v>
      </c>
      <c r="AB42" s="17">
        <v>0.69</v>
      </c>
      <c r="AC42" s="17" t="s">
        <v>10</v>
      </c>
      <c r="AD42" s="17">
        <f t="shared" si="15"/>
        <v>0.80999999999999994</v>
      </c>
      <c r="AE42" s="23">
        <f t="shared" si="16"/>
        <v>7.999999999999996E-2</v>
      </c>
    </row>
    <row r="43" spans="24:31" x14ac:dyDescent="0.25">
      <c r="X43" s="31">
        <v>6</v>
      </c>
      <c r="Y43" s="17">
        <v>1.1299999999999999</v>
      </c>
      <c r="Z43" s="17">
        <v>0.65</v>
      </c>
      <c r="AA43" s="17" t="s">
        <v>18</v>
      </c>
      <c r="AB43" s="17">
        <v>0.1</v>
      </c>
      <c r="AC43" s="17" t="s">
        <v>18</v>
      </c>
      <c r="AD43" s="17">
        <f t="shared" si="15"/>
        <v>0.75</v>
      </c>
      <c r="AE43" s="23">
        <f t="shared" si="16"/>
        <v>0.48999999999999988</v>
      </c>
    </row>
    <row r="44" spans="24:31" ht="15.75" thickBot="1" x14ac:dyDescent="0.3">
      <c r="X44" s="45">
        <v>7</v>
      </c>
      <c r="Y44" s="24">
        <v>1.2</v>
      </c>
      <c r="Z44" s="24">
        <v>0.12</v>
      </c>
      <c r="AA44" s="24" t="s">
        <v>18</v>
      </c>
      <c r="AB44" s="24">
        <v>0.15</v>
      </c>
      <c r="AC44" s="24" t="s">
        <v>18</v>
      </c>
      <c r="AD44" s="24">
        <f t="shared" si="15"/>
        <v>0.27</v>
      </c>
      <c r="AE44" s="26">
        <f t="shared" si="16"/>
        <v>7.0000000000000062E-2</v>
      </c>
    </row>
  </sheetData>
  <mergeCells count="6">
    <mergeCell ref="B2:V2"/>
    <mergeCell ref="B17:C17"/>
    <mergeCell ref="X4:AE4"/>
    <mergeCell ref="X19:AE19"/>
    <mergeCell ref="X36:AE36"/>
    <mergeCell ref="X2:AE2"/>
  </mergeCells>
  <conditionalFormatting sqref="C13:D13">
    <cfRule type="cellIs" dxfId="27" priority="5" operator="greaterThan">
      <formula>1</formula>
    </cfRule>
    <cfRule type="cellIs" dxfId="26" priority="6" operator="between">
      <formula>0.6</formula>
      <formula>1</formula>
    </cfRule>
    <cfRule type="cellIs" dxfId="25" priority="7" operator="between">
      <formula>0.3</formula>
      <formula>0.6</formula>
    </cfRule>
    <cfRule type="cellIs" dxfId="24" priority="8" operator="lessThan">
      <formula>0.3</formula>
    </cfRule>
  </conditionalFormatting>
  <conditionalFormatting sqref="E13:V13">
    <cfRule type="cellIs" dxfId="23" priority="1" operator="greaterThan">
      <formula>1</formula>
    </cfRule>
    <cfRule type="cellIs" dxfId="22" priority="2" operator="between">
      <formula>0.6</formula>
      <formula>1</formula>
    </cfRule>
    <cfRule type="cellIs" dxfId="21" priority="3" operator="between">
      <formula>0.3</formula>
      <formula>0.6</formula>
    </cfRule>
    <cfRule type="cellIs" dxfId="20" priority="4" operator="lessThan">
      <formula>0.3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H96"/>
  <sheetViews>
    <sheetView topLeftCell="B1" zoomScale="130" zoomScaleNormal="130" workbookViewId="0">
      <selection activeCell="T10" sqref="T10:T11"/>
    </sheetView>
  </sheetViews>
  <sheetFormatPr defaultColWidth="8.85546875" defaultRowHeight="15" x14ac:dyDescent="0.25"/>
  <cols>
    <col min="1" max="1" width="8.85546875" style="81"/>
    <col min="2" max="2" width="7.5703125" style="81" bestFit="1" customWidth="1"/>
    <col min="3" max="3" width="6" style="81" bestFit="1" customWidth="1"/>
    <col min="4" max="4" width="7.28515625" style="81" bestFit="1" customWidth="1"/>
    <col min="5" max="5" width="3" style="81" bestFit="1" customWidth="1"/>
    <col min="6" max="7" width="6.7109375" style="81" bestFit="1" customWidth="1"/>
    <col min="8" max="8" width="4.5703125" style="81" bestFit="1" customWidth="1"/>
    <col min="9" max="9" width="4.5703125" style="81" customWidth="1"/>
    <col min="10" max="10" width="6.7109375" style="81" bestFit="1" customWidth="1"/>
    <col min="11" max="11" width="7" style="81" bestFit="1" customWidth="1"/>
    <col min="12" max="13" width="7" style="81" customWidth="1"/>
    <col min="14" max="14" width="4.5703125" style="81" bestFit="1" customWidth="1"/>
    <col min="15" max="15" width="4.5703125" style="81" customWidth="1"/>
    <col min="16" max="16" width="6.28515625" style="81" bestFit="1" customWidth="1"/>
    <col min="17" max="17" width="6.7109375" style="81" bestFit="1" customWidth="1"/>
    <col min="18" max="19" width="6.7109375" style="81" customWidth="1"/>
    <col min="20" max="21" width="4.7109375" style="81" bestFit="1" customWidth="1"/>
    <col min="22" max="22" width="9.28515625" style="81" bestFit="1" customWidth="1"/>
    <col min="23" max="23" width="8.85546875" style="81"/>
    <col min="24" max="24" width="3" style="81" bestFit="1" customWidth="1"/>
    <col min="25" max="25" width="7.28515625" style="81" bestFit="1" customWidth="1"/>
    <col min="26" max="26" width="8.5703125" style="81" bestFit="1" customWidth="1"/>
    <col min="27" max="27" width="4.140625" style="81" bestFit="1" customWidth="1"/>
    <col min="28" max="28" width="8.85546875" style="81" bestFit="1" customWidth="1"/>
    <col min="29" max="29" width="4.42578125" style="81" bestFit="1" customWidth="1"/>
    <col min="30" max="30" width="5.140625" style="81" bestFit="1" customWidth="1"/>
    <col min="31" max="31" width="4" style="81" bestFit="1" customWidth="1"/>
    <col min="32" max="16384" width="8.85546875" style="81"/>
  </cols>
  <sheetData>
    <row r="1" spans="2:34" ht="15.75" thickBot="1" x14ac:dyDescent="0.3"/>
    <row r="2" spans="2:34" ht="15.75" thickBot="1" x14ac:dyDescent="0.3">
      <c r="B2" s="296" t="s">
        <v>185</v>
      </c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3"/>
      <c r="X2" s="262" t="s">
        <v>182</v>
      </c>
      <c r="Y2" s="290"/>
      <c r="Z2" s="290"/>
      <c r="AA2" s="290"/>
      <c r="AB2" s="290"/>
      <c r="AC2" s="290"/>
      <c r="AD2" s="290"/>
      <c r="AE2" s="291"/>
    </row>
    <row r="3" spans="2:34" ht="15.75" thickBot="1" x14ac:dyDescent="0.3">
      <c r="B3" s="69" t="s">
        <v>100</v>
      </c>
      <c r="C3" s="70" t="s">
        <v>8</v>
      </c>
      <c r="D3" s="132" t="s">
        <v>101</v>
      </c>
      <c r="E3" s="82" t="s">
        <v>9</v>
      </c>
      <c r="F3" s="70" t="s">
        <v>18</v>
      </c>
      <c r="G3" s="70" t="s">
        <v>19</v>
      </c>
      <c r="H3" s="82" t="s">
        <v>102</v>
      </c>
      <c r="I3" s="70" t="s">
        <v>204</v>
      </c>
      <c r="J3" s="70" t="s">
        <v>105</v>
      </c>
      <c r="K3" s="70" t="s">
        <v>106</v>
      </c>
      <c r="L3" s="70" t="s">
        <v>194</v>
      </c>
      <c r="M3" s="70" t="s">
        <v>193</v>
      </c>
      <c r="N3" s="82" t="s">
        <v>12</v>
      </c>
      <c r="O3" s="70"/>
      <c r="P3" s="70" t="s">
        <v>103</v>
      </c>
      <c r="Q3" s="70" t="s">
        <v>104</v>
      </c>
      <c r="R3" s="70" t="s">
        <v>205</v>
      </c>
      <c r="S3" s="70" t="s">
        <v>206</v>
      </c>
      <c r="T3" s="82" t="s">
        <v>17</v>
      </c>
      <c r="U3" s="82" t="s">
        <v>107</v>
      </c>
      <c r="V3" s="83" t="s">
        <v>82</v>
      </c>
      <c r="AF3" s="74"/>
    </row>
    <row r="4" spans="2:34" ht="16.5" thickTop="1" thickBot="1" x14ac:dyDescent="0.3">
      <c r="B4" s="73" t="s">
        <v>93</v>
      </c>
      <c r="C4" s="74">
        <f>MAX(X6:X31)</f>
        <v>26</v>
      </c>
      <c r="D4" s="84">
        <v>0.54166666666666663</v>
      </c>
      <c r="E4" s="74">
        <v>43</v>
      </c>
      <c r="F4" s="74">
        <v>9</v>
      </c>
      <c r="G4" s="74">
        <v>0</v>
      </c>
      <c r="H4" s="93">
        <f>AVERAGE(AD6:AD31)</f>
        <v>0.7992307692307693</v>
      </c>
      <c r="I4" s="93">
        <f>MEDIAN(AD6:AD31)</f>
        <v>0.63500000000000001</v>
      </c>
      <c r="J4" s="93">
        <f>MIN(AD6:AD31)</f>
        <v>3.4999999999999996E-2</v>
      </c>
      <c r="K4" s="74">
        <f>MAX(AD6:AD31)</f>
        <v>2.68</v>
      </c>
      <c r="L4" s="93">
        <f>K4-J4</f>
        <v>2.645</v>
      </c>
      <c r="M4" s="225">
        <f>(QUARTILE(AD6:AD31,3)-QUARTILE(AD6:AD31,1))/I4</f>
        <v>0.9665354330708662</v>
      </c>
      <c r="N4" s="93">
        <f>AVERAGE(AE6:AE31)</f>
        <v>0.66499999999999992</v>
      </c>
      <c r="O4" s="93">
        <f>MEDIAN(AE6:AE31)</f>
        <v>0.51000000000000034</v>
      </c>
      <c r="P4" s="74">
        <f>MIN(AE6:AE31)</f>
        <v>5.9999999999998721E-2</v>
      </c>
      <c r="Q4" s="74">
        <f>MAX(AE6:AE31)</f>
        <v>2.33</v>
      </c>
      <c r="R4" s="93">
        <f>Q4-P4</f>
        <v>2.2700000000000014</v>
      </c>
      <c r="S4" s="225">
        <f>(QUARTILE(AE6:AE31,3)-QUARTILE(AE6:AE31,1))/O4</f>
        <v>0.98039215686274528</v>
      </c>
      <c r="T4" s="93">
        <f>C4/19.3</f>
        <v>1.3471502590673574</v>
      </c>
      <c r="U4" s="85">
        <f>E4/SUM(E4:F4)</f>
        <v>0.82692307692307687</v>
      </c>
      <c r="V4" s="86">
        <f>G4/SUM(E4:G4)</f>
        <v>0</v>
      </c>
      <c r="X4" s="304" t="s">
        <v>92</v>
      </c>
      <c r="Y4" s="302"/>
      <c r="Z4" s="302"/>
      <c r="AA4" s="302"/>
      <c r="AB4" s="302"/>
      <c r="AC4" s="302"/>
      <c r="AD4" s="302"/>
      <c r="AE4" s="303"/>
      <c r="AF4" s="74"/>
      <c r="AH4" s="74"/>
    </row>
    <row r="5" spans="2:34" ht="15.75" thickBot="1" x14ac:dyDescent="0.3">
      <c r="B5" s="73" t="s">
        <v>97</v>
      </c>
      <c r="C5" s="74">
        <f>MAX(X35:X55)</f>
        <v>21</v>
      </c>
      <c r="D5" s="84">
        <v>0.41666666666666669</v>
      </c>
      <c r="E5" s="74">
        <v>35</v>
      </c>
      <c r="F5" s="74">
        <v>6</v>
      </c>
      <c r="G5" s="95">
        <v>1</v>
      </c>
      <c r="H5" s="93">
        <f>AVERAGE(AD35:AD55)</f>
        <v>1.9685714285714291</v>
      </c>
      <c r="I5" s="93">
        <f>MEDIAN(AD35:AD55)</f>
        <v>0.55000000000000004</v>
      </c>
      <c r="J5" s="74">
        <f>MIN(AD35:AD55)</f>
        <v>0.17</v>
      </c>
      <c r="K5" s="74">
        <f>MAX(AD35:AD55)</f>
        <v>23.08</v>
      </c>
      <c r="L5" s="93">
        <f t="shared" ref="L5:L6" si="0">K5-J5</f>
        <v>22.909999999999997</v>
      </c>
      <c r="M5" s="225">
        <f>(QUARTILE(AD35:AD55,3)-QUARTILE(AD35:AD55,1))/I5</f>
        <v>0.89090909090909087</v>
      </c>
      <c r="N5" s="93">
        <f>AVERAGE(AE35:AE55)</f>
        <v>0.68476190476190479</v>
      </c>
      <c r="O5" s="93">
        <f>MEDIAN(AE35:AE55)</f>
        <v>0.45999999999999908</v>
      </c>
      <c r="P5" s="74">
        <f>MIN(AE35:AE55)</f>
        <v>8.0000000000000071E-2</v>
      </c>
      <c r="Q5" s="74">
        <f>MAX(AE35:AE55)</f>
        <v>2.5300000000000002</v>
      </c>
      <c r="R5" s="93">
        <f>Q5-P5</f>
        <v>2.4500000000000002</v>
      </c>
      <c r="S5" s="225">
        <f>(QUARTILE(AE35:AE55,3)-QUARTILE(AE35:AE55,1))/O5</f>
        <v>1.7173913043478315</v>
      </c>
      <c r="T5" s="93">
        <f>C5/14.9</f>
        <v>1.4093959731543624</v>
      </c>
      <c r="U5" s="85">
        <f t="shared" ref="U5:U6" si="1">E5/SUM(E5:F5)</f>
        <v>0.85365853658536583</v>
      </c>
      <c r="V5" s="86">
        <f t="shared" ref="V5:V6" si="2">G5/SUM(E5:G5)</f>
        <v>2.3809523809523808E-2</v>
      </c>
      <c r="X5" s="69" t="s">
        <v>37</v>
      </c>
      <c r="Y5" s="70" t="s">
        <v>108</v>
      </c>
      <c r="Z5" s="70" t="s">
        <v>111</v>
      </c>
      <c r="AA5" s="70" t="s">
        <v>110</v>
      </c>
      <c r="AB5" s="70" t="s">
        <v>109</v>
      </c>
      <c r="AC5" s="70" t="s">
        <v>112</v>
      </c>
      <c r="AD5" s="70" t="s">
        <v>83</v>
      </c>
      <c r="AE5" s="72" t="s">
        <v>11</v>
      </c>
      <c r="AF5" s="74"/>
      <c r="AH5" s="74"/>
    </row>
    <row r="6" spans="2:34" ht="16.5" thickTop="1" thickBot="1" x14ac:dyDescent="0.3">
      <c r="B6" s="77" t="s">
        <v>99</v>
      </c>
      <c r="C6" s="78">
        <f>MAX(X59:X96)</f>
        <v>38</v>
      </c>
      <c r="D6" s="87">
        <v>0.41666666666666669</v>
      </c>
      <c r="E6" s="78">
        <v>65</v>
      </c>
      <c r="F6" s="78">
        <v>11</v>
      </c>
      <c r="G6" s="78">
        <v>0</v>
      </c>
      <c r="H6" s="94">
        <f>AVERAGE(AD59:AD96)</f>
        <v>0.85131578947368425</v>
      </c>
      <c r="I6" s="94">
        <f>MEDIAN(AD59:AD96)</f>
        <v>0.43500000000000005</v>
      </c>
      <c r="J6" s="78">
        <f>MIN(AD59:AD96)</f>
        <v>0.06</v>
      </c>
      <c r="K6" s="78">
        <f>MAX(AD59:AD96)</f>
        <v>8.77</v>
      </c>
      <c r="L6" s="94">
        <f t="shared" si="0"/>
        <v>8.7099999999999991</v>
      </c>
      <c r="M6" s="226">
        <f>(QUARTILE(AD59:AD96,3)-QUARTILE(AD59:AD96,1))/I6</f>
        <v>1.0517241379310343</v>
      </c>
      <c r="N6" s="94">
        <f>AVERAGE(AE59:AE96)</f>
        <v>0.45526315789473687</v>
      </c>
      <c r="O6" s="94">
        <f>MEDIAN(AE59:AE96)</f>
        <v>0.29999999999999993</v>
      </c>
      <c r="P6" s="78">
        <f>MIN(AE59:AE96)</f>
        <v>4.9999999999999822E-2</v>
      </c>
      <c r="Q6" s="78">
        <f>MAX(AE59:AE96)</f>
        <v>2.0400000000000009</v>
      </c>
      <c r="R6" s="94">
        <f>Q6-P6</f>
        <v>1.9900000000000011</v>
      </c>
      <c r="S6" s="226">
        <f>(QUARTILE(AE59:AE96,3)-QUARTILE(AE59:AE96,1))/O6</f>
        <v>1.4583333333333328</v>
      </c>
      <c r="T6" s="94">
        <f t="shared" ref="T6" si="3">C6/19.3</f>
        <v>1.9689119170984455</v>
      </c>
      <c r="U6" s="89">
        <f t="shared" si="1"/>
        <v>0.85526315789473684</v>
      </c>
      <c r="V6" s="90">
        <f t="shared" si="2"/>
        <v>0</v>
      </c>
      <c r="X6" s="73">
        <v>1</v>
      </c>
      <c r="Y6" s="74">
        <v>0.34</v>
      </c>
      <c r="Z6" s="74">
        <v>0.01</v>
      </c>
      <c r="AA6" s="74" t="s">
        <v>18</v>
      </c>
      <c r="AB6" s="74">
        <v>0.34</v>
      </c>
      <c r="AC6" s="74" t="s">
        <v>9</v>
      </c>
      <c r="AD6" s="74">
        <f>Z6+AB6</f>
        <v>0.35000000000000003</v>
      </c>
      <c r="AE6" s="76">
        <f>Y6</f>
        <v>0.34</v>
      </c>
      <c r="AF6" s="74"/>
      <c r="AH6" s="74"/>
    </row>
    <row r="7" spans="2:34" ht="15.75" thickBot="1" x14ac:dyDescent="0.3">
      <c r="X7" s="73">
        <v>2</v>
      </c>
      <c r="Y7" s="74">
        <v>0.43</v>
      </c>
      <c r="Z7" s="74">
        <v>0.21</v>
      </c>
      <c r="AA7" s="74" t="s">
        <v>9</v>
      </c>
      <c r="AB7" s="74">
        <v>0.33</v>
      </c>
      <c r="AC7" s="74" t="s">
        <v>9</v>
      </c>
      <c r="AD7" s="74">
        <f t="shared" ref="AD7:AD31" si="4">Z7+AB7</f>
        <v>0.54</v>
      </c>
      <c r="AE7" s="76">
        <f>Y7-Y6</f>
        <v>8.9999999999999969E-2</v>
      </c>
      <c r="AF7" s="74"/>
      <c r="AH7" s="74"/>
    </row>
    <row r="8" spans="2:34" x14ac:dyDescent="0.25">
      <c r="B8" s="234" t="s">
        <v>13</v>
      </c>
      <c r="C8" s="228">
        <f>AVERAGE(C4:C6)</f>
        <v>28.333333333333332</v>
      </c>
      <c r="D8" s="228"/>
      <c r="E8" s="228">
        <f>AVERAGE(E4:E6)</f>
        <v>47.666666666666664</v>
      </c>
      <c r="F8" s="228">
        <f t="shared" ref="F8:V8" si="5">AVERAGE(F4:F6)</f>
        <v>8.6666666666666661</v>
      </c>
      <c r="G8" s="228">
        <f t="shared" si="5"/>
        <v>0.33333333333333331</v>
      </c>
      <c r="H8" s="228">
        <f t="shared" si="5"/>
        <v>1.2063726624252942</v>
      </c>
      <c r="I8" s="228">
        <f t="shared" si="5"/>
        <v>0.54</v>
      </c>
      <c r="J8" s="228">
        <f t="shared" si="5"/>
        <v>8.8333333333333333E-2</v>
      </c>
      <c r="K8" s="228">
        <f t="shared" si="5"/>
        <v>11.51</v>
      </c>
      <c r="L8" s="228">
        <f t="shared" si="5"/>
        <v>11.421666666666665</v>
      </c>
      <c r="M8" s="228">
        <f t="shared" si="5"/>
        <v>0.96972288730366374</v>
      </c>
      <c r="N8" s="228">
        <f t="shared" si="5"/>
        <v>0.60167502088554714</v>
      </c>
      <c r="O8" s="228">
        <f t="shared" si="5"/>
        <v>0.42333333333333312</v>
      </c>
      <c r="P8" s="228">
        <f t="shared" si="5"/>
        <v>6.3333333333332867E-2</v>
      </c>
      <c r="Q8" s="228">
        <f t="shared" si="5"/>
        <v>2.3000000000000003</v>
      </c>
      <c r="R8" s="228">
        <f t="shared" si="5"/>
        <v>2.2366666666666677</v>
      </c>
      <c r="S8" s="228">
        <f t="shared" si="5"/>
        <v>1.3853722648479698</v>
      </c>
      <c r="T8" s="228">
        <f t="shared" si="5"/>
        <v>1.5751527164400549</v>
      </c>
      <c r="U8" s="229">
        <f t="shared" si="5"/>
        <v>0.84528159046772655</v>
      </c>
      <c r="V8" s="229">
        <f t="shared" si="5"/>
        <v>7.9365079365079361E-3</v>
      </c>
      <c r="X8" s="73">
        <v>3</v>
      </c>
      <c r="Y8" s="74">
        <v>0.98</v>
      </c>
      <c r="Z8" s="74">
        <v>1.58</v>
      </c>
      <c r="AA8" s="74" t="s">
        <v>9</v>
      </c>
      <c r="AB8" s="74">
        <v>0.31</v>
      </c>
      <c r="AC8" s="74" t="s">
        <v>9</v>
      </c>
      <c r="AD8" s="74">
        <f t="shared" si="4"/>
        <v>1.8900000000000001</v>
      </c>
      <c r="AE8" s="76">
        <f t="shared" ref="AE8:AE31" si="6">Y8-Y7</f>
        <v>0.55000000000000004</v>
      </c>
      <c r="AF8" s="74"/>
      <c r="AH8" s="74"/>
    </row>
    <row r="9" spans="2:34" x14ac:dyDescent="0.25">
      <c r="B9" s="235" t="s">
        <v>198</v>
      </c>
      <c r="C9" s="231">
        <f>MEDIAN(C4:C6)</f>
        <v>26</v>
      </c>
      <c r="D9" s="231">
        <f>MEDIAN(D4:D6)</f>
        <v>0.41666666666666669</v>
      </c>
      <c r="E9" s="231">
        <f>MEDIAN(E4:E6)</f>
        <v>43</v>
      </c>
      <c r="F9" s="231">
        <f t="shared" ref="F9:V9" si="7">MEDIAN(F4:F6)</f>
        <v>9</v>
      </c>
      <c r="G9" s="231">
        <f t="shared" si="7"/>
        <v>0</v>
      </c>
      <c r="H9" s="231">
        <f t="shared" si="7"/>
        <v>0.85131578947368425</v>
      </c>
      <c r="I9" s="231">
        <f t="shared" si="7"/>
        <v>0.55000000000000004</v>
      </c>
      <c r="J9" s="231">
        <f t="shared" si="7"/>
        <v>0.06</v>
      </c>
      <c r="K9" s="231">
        <f t="shared" si="7"/>
        <v>8.77</v>
      </c>
      <c r="L9" s="231">
        <f t="shared" si="7"/>
        <v>8.7099999999999991</v>
      </c>
      <c r="M9" s="231">
        <f t="shared" si="7"/>
        <v>0.9665354330708662</v>
      </c>
      <c r="N9" s="231">
        <f t="shared" si="7"/>
        <v>0.66499999999999992</v>
      </c>
      <c r="O9" s="231">
        <f t="shared" si="7"/>
        <v>0.45999999999999908</v>
      </c>
      <c r="P9" s="231">
        <f t="shared" si="7"/>
        <v>5.9999999999998721E-2</v>
      </c>
      <c r="Q9" s="231">
        <f t="shared" si="7"/>
        <v>2.33</v>
      </c>
      <c r="R9" s="231">
        <f t="shared" si="7"/>
        <v>2.2700000000000014</v>
      </c>
      <c r="S9" s="231">
        <f t="shared" si="7"/>
        <v>1.4583333333333328</v>
      </c>
      <c r="T9" s="231">
        <f t="shared" si="7"/>
        <v>1.4093959731543624</v>
      </c>
      <c r="U9" s="232">
        <f t="shared" si="7"/>
        <v>0.85365853658536583</v>
      </c>
      <c r="V9" s="232">
        <f t="shared" si="7"/>
        <v>0</v>
      </c>
      <c r="X9" s="73">
        <v>4</v>
      </c>
      <c r="Y9" s="74">
        <v>1.92</v>
      </c>
      <c r="Z9" s="74">
        <v>0.15</v>
      </c>
      <c r="AA9" s="74" t="s">
        <v>18</v>
      </c>
      <c r="AB9" s="74">
        <v>0.21</v>
      </c>
      <c r="AC9" s="74" t="s">
        <v>9</v>
      </c>
      <c r="AD9" s="74">
        <f t="shared" si="4"/>
        <v>0.36</v>
      </c>
      <c r="AE9" s="76">
        <f t="shared" si="6"/>
        <v>0.94</v>
      </c>
      <c r="AF9" s="74"/>
      <c r="AH9" s="74"/>
    </row>
    <row r="10" spans="2:34" x14ac:dyDescent="0.25">
      <c r="B10" s="235" t="s">
        <v>69</v>
      </c>
      <c r="C10" s="231">
        <f>MIN(C4:C6)</f>
        <v>21</v>
      </c>
      <c r="D10" s="231"/>
      <c r="E10" s="231">
        <f>MIN(E4:E6)</f>
        <v>35</v>
      </c>
      <c r="F10" s="231">
        <f t="shared" ref="F10:V10" si="8">MIN(F4:F6)</f>
        <v>6</v>
      </c>
      <c r="G10" s="231">
        <f t="shared" si="8"/>
        <v>0</v>
      </c>
      <c r="H10" s="231">
        <f t="shared" si="8"/>
        <v>0.7992307692307693</v>
      </c>
      <c r="I10" s="231">
        <f t="shared" si="8"/>
        <v>0.43500000000000005</v>
      </c>
      <c r="J10" s="231">
        <f t="shared" si="8"/>
        <v>3.4999999999999996E-2</v>
      </c>
      <c r="K10" s="231">
        <f t="shared" si="8"/>
        <v>2.68</v>
      </c>
      <c r="L10" s="231">
        <f t="shared" si="8"/>
        <v>2.645</v>
      </c>
      <c r="M10" s="231">
        <f t="shared" si="8"/>
        <v>0.89090909090909087</v>
      </c>
      <c r="N10" s="231">
        <f t="shared" si="8"/>
        <v>0.45526315789473687</v>
      </c>
      <c r="O10" s="231">
        <f t="shared" si="8"/>
        <v>0.29999999999999993</v>
      </c>
      <c r="P10" s="231">
        <f t="shared" si="8"/>
        <v>4.9999999999999822E-2</v>
      </c>
      <c r="Q10" s="231">
        <f t="shared" si="8"/>
        <v>2.0400000000000009</v>
      </c>
      <c r="R10" s="231">
        <f t="shared" si="8"/>
        <v>1.9900000000000011</v>
      </c>
      <c r="S10" s="231">
        <f t="shared" si="8"/>
        <v>0.98039215686274528</v>
      </c>
      <c r="T10" s="231">
        <f t="shared" si="8"/>
        <v>1.3471502590673574</v>
      </c>
      <c r="U10" s="232">
        <f t="shared" si="8"/>
        <v>0.82692307692307687</v>
      </c>
      <c r="V10" s="232">
        <f t="shared" si="8"/>
        <v>0</v>
      </c>
      <c r="X10" s="73">
        <v>5</v>
      </c>
      <c r="Y10" s="74">
        <v>4.25</v>
      </c>
      <c r="Z10" s="74">
        <v>1.06</v>
      </c>
      <c r="AA10" s="74" t="s">
        <v>9</v>
      </c>
      <c r="AB10" s="74">
        <v>1.62</v>
      </c>
      <c r="AC10" s="74" t="s">
        <v>9</v>
      </c>
      <c r="AD10" s="74">
        <f t="shared" si="4"/>
        <v>2.68</v>
      </c>
      <c r="AE10" s="76">
        <f t="shared" si="6"/>
        <v>2.33</v>
      </c>
      <c r="AF10" s="74"/>
      <c r="AH10" s="74"/>
    </row>
    <row r="11" spans="2:34" x14ac:dyDescent="0.25">
      <c r="B11" s="235" t="s">
        <v>39</v>
      </c>
      <c r="C11" s="231">
        <f>MAX(C4:C6)</f>
        <v>38</v>
      </c>
      <c r="D11" s="231"/>
      <c r="E11" s="231">
        <f>MAX(E4:E6)</f>
        <v>65</v>
      </c>
      <c r="F11" s="231">
        <f t="shared" ref="F11:V11" si="9">MAX(F4:F6)</f>
        <v>11</v>
      </c>
      <c r="G11" s="231">
        <f t="shared" si="9"/>
        <v>1</v>
      </c>
      <c r="H11" s="231">
        <f t="shared" si="9"/>
        <v>1.9685714285714291</v>
      </c>
      <c r="I11" s="231">
        <f t="shared" si="9"/>
        <v>0.63500000000000001</v>
      </c>
      <c r="J11" s="231">
        <f t="shared" si="9"/>
        <v>0.17</v>
      </c>
      <c r="K11" s="231">
        <f t="shared" si="9"/>
        <v>23.08</v>
      </c>
      <c r="L11" s="231">
        <f t="shared" si="9"/>
        <v>22.909999999999997</v>
      </c>
      <c r="M11" s="231">
        <f t="shared" si="9"/>
        <v>1.0517241379310343</v>
      </c>
      <c r="N11" s="231">
        <f t="shared" si="9"/>
        <v>0.68476190476190479</v>
      </c>
      <c r="O11" s="231">
        <f t="shared" si="9"/>
        <v>0.51000000000000034</v>
      </c>
      <c r="P11" s="231">
        <f t="shared" si="9"/>
        <v>8.0000000000000071E-2</v>
      </c>
      <c r="Q11" s="231">
        <f t="shared" si="9"/>
        <v>2.5300000000000002</v>
      </c>
      <c r="R11" s="231">
        <f t="shared" si="9"/>
        <v>2.4500000000000002</v>
      </c>
      <c r="S11" s="231">
        <f t="shared" si="9"/>
        <v>1.7173913043478315</v>
      </c>
      <c r="T11" s="231">
        <f t="shared" si="9"/>
        <v>1.9689119170984455</v>
      </c>
      <c r="U11" s="232">
        <f t="shared" si="9"/>
        <v>0.85526315789473684</v>
      </c>
      <c r="V11" s="232">
        <f t="shared" si="9"/>
        <v>2.3809523809523808E-2</v>
      </c>
      <c r="X11" s="73">
        <v>6</v>
      </c>
      <c r="Y11" s="74">
        <v>4.91</v>
      </c>
      <c r="Z11" s="74">
        <v>0.01</v>
      </c>
      <c r="AA11" s="74" t="s">
        <v>9</v>
      </c>
      <c r="AB11" s="74">
        <v>0.19</v>
      </c>
      <c r="AC11" s="74" t="s">
        <v>9</v>
      </c>
      <c r="AD11" s="74">
        <f t="shared" si="4"/>
        <v>0.2</v>
      </c>
      <c r="AE11" s="76">
        <f t="shared" si="6"/>
        <v>0.66000000000000014</v>
      </c>
      <c r="AF11" s="74"/>
      <c r="AH11" s="74"/>
    </row>
    <row r="12" spans="2:34" x14ac:dyDescent="0.25">
      <c r="B12" s="235" t="s">
        <v>197</v>
      </c>
      <c r="C12" s="4">
        <f>(MAX(C4:C6)-MIN(C4:C6))</f>
        <v>17</v>
      </c>
      <c r="D12" s="4"/>
      <c r="E12" s="4">
        <f>(MAX(E4:E6)-MIN(E4:E6))</f>
        <v>30</v>
      </c>
      <c r="F12" s="4">
        <f t="shared" ref="F12:V12" si="10">(MAX(F4:F6)-MIN(F4:F6))</f>
        <v>5</v>
      </c>
      <c r="G12" s="4">
        <f t="shared" si="10"/>
        <v>1</v>
      </c>
      <c r="H12" s="4">
        <f t="shared" si="10"/>
        <v>1.1693406593406599</v>
      </c>
      <c r="I12" s="4">
        <f t="shared" si="10"/>
        <v>0.19999999999999996</v>
      </c>
      <c r="J12" s="4">
        <f t="shared" si="10"/>
        <v>0.13500000000000001</v>
      </c>
      <c r="K12" s="4">
        <f t="shared" si="10"/>
        <v>20.399999999999999</v>
      </c>
      <c r="L12" s="4">
        <f t="shared" si="10"/>
        <v>20.264999999999997</v>
      </c>
      <c r="M12" s="4">
        <f t="shared" si="10"/>
        <v>0.16081504702194338</v>
      </c>
      <c r="N12" s="4">
        <f t="shared" si="10"/>
        <v>0.22949874686716792</v>
      </c>
      <c r="O12" s="4">
        <f t="shared" si="10"/>
        <v>0.21000000000000041</v>
      </c>
      <c r="P12" s="4">
        <f t="shared" si="10"/>
        <v>3.0000000000000249E-2</v>
      </c>
      <c r="Q12" s="4">
        <f t="shared" si="10"/>
        <v>0.48999999999999932</v>
      </c>
      <c r="R12" s="4">
        <f t="shared" si="10"/>
        <v>0.45999999999999908</v>
      </c>
      <c r="S12" s="4">
        <f t="shared" si="10"/>
        <v>0.73699914748508621</v>
      </c>
      <c r="T12" s="4">
        <f t="shared" si="10"/>
        <v>0.62176165803108807</v>
      </c>
      <c r="U12" s="232">
        <f t="shared" si="10"/>
        <v>2.8340080971659964E-2</v>
      </c>
      <c r="V12" s="232">
        <f t="shared" si="10"/>
        <v>2.3809523809523808E-2</v>
      </c>
      <c r="X12" s="73">
        <v>7</v>
      </c>
      <c r="Y12" s="74">
        <v>5.5</v>
      </c>
      <c r="Z12" s="74">
        <v>0.09</v>
      </c>
      <c r="AA12" s="74" t="s">
        <v>9</v>
      </c>
      <c r="AB12" s="74">
        <v>0.51</v>
      </c>
      <c r="AC12" s="74" t="s">
        <v>18</v>
      </c>
      <c r="AD12" s="74">
        <f t="shared" si="4"/>
        <v>0.6</v>
      </c>
      <c r="AE12" s="76">
        <f t="shared" si="6"/>
        <v>0.58999999999999986</v>
      </c>
      <c r="AF12" s="74"/>
      <c r="AH12" s="74"/>
    </row>
    <row r="13" spans="2:34" ht="15.75" thickBot="1" x14ac:dyDescent="0.3">
      <c r="B13" s="236" t="s">
        <v>193</v>
      </c>
      <c r="C13" s="244">
        <f>(QUARTILE(C4:C6,3)-QUARTILE(C4:C6,1))/C9</f>
        <v>0.32692307692307693</v>
      </c>
      <c r="D13" s="244">
        <f>(QUARTILE(D4:D6,3)-QUARTILE(D4:D6,1))/D9</f>
        <v>0.14999999999999986</v>
      </c>
      <c r="E13" s="244">
        <f>(QUARTILE(E4:E6,3)-QUARTILE(E4:E6,1))/E9</f>
        <v>0.34883720930232559</v>
      </c>
      <c r="F13" s="244">
        <f t="shared" ref="F13:V13" si="11">(QUARTILE(F4:F6,3)-QUARTILE(F4:F6,1))/F9</f>
        <v>0.27777777777777779</v>
      </c>
      <c r="G13" s="244" t="e">
        <f t="shared" si="11"/>
        <v>#DIV/0!</v>
      </c>
      <c r="H13" s="244">
        <f t="shared" si="11"/>
        <v>0.686784313059429</v>
      </c>
      <c r="I13" s="244">
        <f t="shared" si="11"/>
        <v>0.18181818181818177</v>
      </c>
      <c r="J13" s="244">
        <f t="shared" si="11"/>
        <v>1.1250000000000002</v>
      </c>
      <c r="K13" s="244">
        <f t="shared" si="11"/>
        <v>1.1630558722919042</v>
      </c>
      <c r="L13" s="244">
        <f t="shared" si="11"/>
        <v>1.1633180252583237</v>
      </c>
      <c r="M13" s="244">
        <f t="shared" si="11"/>
        <v>8.3191490720109201E-2</v>
      </c>
      <c r="N13" s="244">
        <f t="shared" si="11"/>
        <v>0.17255544877230669</v>
      </c>
      <c r="O13" s="244">
        <f t="shared" si="11"/>
        <v>0.22826086956521829</v>
      </c>
      <c r="P13" s="244">
        <f t="shared" si="11"/>
        <v>0.25000000000000738</v>
      </c>
      <c r="Q13" s="244">
        <f t="shared" si="11"/>
        <v>0.10515021459227453</v>
      </c>
      <c r="R13" s="244">
        <f t="shared" si="11"/>
        <v>0.10132158590308343</v>
      </c>
      <c r="S13" s="244">
        <f t="shared" si="11"/>
        <v>0.25268542199488681</v>
      </c>
      <c r="T13" s="244">
        <f t="shared" si="11"/>
        <v>0.22057735011102886</v>
      </c>
      <c r="U13" s="251">
        <f t="shared" si="11"/>
        <v>1.6599190283400771E-2</v>
      </c>
      <c r="V13" s="251" t="e">
        <f t="shared" si="11"/>
        <v>#DIV/0!</v>
      </c>
      <c r="X13" s="73">
        <v>8</v>
      </c>
      <c r="Y13" s="74">
        <v>5.96</v>
      </c>
      <c r="Z13" s="74">
        <v>0.6</v>
      </c>
      <c r="AA13" s="74" t="s">
        <v>9</v>
      </c>
      <c r="AB13" s="74">
        <v>0.17</v>
      </c>
      <c r="AC13" s="74" t="s">
        <v>9</v>
      </c>
      <c r="AD13" s="74">
        <f t="shared" si="4"/>
        <v>0.77</v>
      </c>
      <c r="AE13" s="76">
        <f t="shared" si="6"/>
        <v>0.45999999999999996</v>
      </c>
      <c r="AF13" s="74"/>
      <c r="AH13" s="74"/>
    </row>
    <row r="14" spans="2:34" x14ac:dyDescent="0.25">
      <c r="X14" s="73">
        <v>9</v>
      </c>
      <c r="Y14" s="74">
        <v>7.43</v>
      </c>
      <c r="Z14" s="74">
        <v>0.24</v>
      </c>
      <c r="AA14" s="74" t="s">
        <v>9</v>
      </c>
      <c r="AB14" s="74">
        <v>0.2</v>
      </c>
      <c r="AC14" s="74" t="s">
        <v>18</v>
      </c>
      <c r="AD14" s="74">
        <f t="shared" si="4"/>
        <v>0.44</v>
      </c>
      <c r="AE14" s="76">
        <f t="shared" si="6"/>
        <v>1.4699999999999998</v>
      </c>
      <c r="AF14" s="74"/>
      <c r="AH14" s="74"/>
    </row>
    <row r="15" spans="2:34" x14ac:dyDescent="0.25">
      <c r="X15" s="73">
        <v>10</v>
      </c>
      <c r="Y15" s="74">
        <v>8.4</v>
      </c>
      <c r="Z15" s="74">
        <v>0.31</v>
      </c>
      <c r="AA15" s="74" t="s">
        <v>9</v>
      </c>
      <c r="AB15" s="74">
        <v>4.4999999999999998E-2</v>
      </c>
      <c r="AC15" s="74" t="s">
        <v>9</v>
      </c>
      <c r="AD15" s="74">
        <f t="shared" si="4"/>
        <v>0.35499999999999998</v>
      </c>
      <c r="AE15" s="76">
        <f t="shared" si="6"/>
        <v>0.97000000000000064</v>
      </c>
      <c r="AF15" s="74"/>
      <c r="AH15" s="74"/>
    </row>
    <row r="16" spans="2:34" x14ac:dyDescent="0.25">
      <c r="X16" s="73">
        <v>11</v>
      </c>
      <c r="Y16" s="74">
        <v>9.0500000000000007</v>
      </c>
      <c r="Z16" s="74">
        <v>0.66</v>
      </c>
      <c r="AA16" s="74" t="s">
        <v>18</v>
      </c>
      <c r="AB16" s="74">
        <v>0.01</v>
      </c>
      <c r="AC16" s="74" t="s">
        <v>9</v>
      </c>
      <c r="AD16" s="74">
        <f t="shared" si="4"/>
        <v>0.67</v>
      </c>
      <c r="AE16" s="76">
        <f t="shared" si="6"/>
        <v>0.65000000000000036</v>
      </c>
      <c r="AF16" s="74"/>
      <c r="AH16" s="74"/>
    </row>
    <row r="17" spans="2:34" x14ac:dyDescent="0.25">
      <c r="X17" s="73">
        <v>12</v>
      </c>
      <c r="Y17" s="74">
        <v>9.19</v>
      </c>
      <c r="Z17" s="74">
        <v>0.37</v>
      </c>
      <c r="AA17" s="74" t="s">
        <v>18</v>
      </c>
      <c r="AB17" s="74">
        <v>1.1200000000000001</v>
      </c>
      <c r="AC17" s="74" t="s">
        <v>9</v>
      </c>
      <c r="AD17" s="74">
        <f t="shared" si="4"/>
        <v>1.4900000000000002</v>
      </c>
      <c r="AE17" s="76">
        <f t="shared" si="6"/>
        <v>0.13999999999999879</v>
      </c>
      <c r="AF17" s="74"/>
      <c r="AH17" s="74"/>
    </row>
    <row r="18" spans="2:34" x14ac:dyDescent="0.25">
      <c r="X18" s="73">
        <v>13</v>
      </c>
      <c r="Y18" s="74">
        <v>9.8000000000000007</v>
      </c>
      <c r="Z18" s="74">
        <v>0.3</v>
      </c>
      <c r="AA18" s="74" t="s">
        <v>9</v>
      </c>
      <c r="AB18" s="74">
        <v>0.4</v>
      </c>
      <c r="AC18" s="74" t="s">
        <v>9</v>
      </c>
      <c r="AD18" s="74">
        <f t="shared" si="4"/>
        <v>0.7</v>
      </c>
      <c r="AE18" s="76">
        <f t="shared" si="6"/>
        <v>0.61000000000000121</v>
      </c>
      <c r="AF18" s="74"/>
      <c r="AH18" s="74"/>
    </row>
    <row r="19" spans="2:34" x14ac:dyDescent="0.25">
      <c r="X19" s="73">
        <v>14</v>
      </c>
      <c r="Y19" s="74">
        <v>10.07</v>
      </c>
      <c r="Z19" s="74">
        <v>0.09</v>
      </c>
      <c r="AA19" s="74" t="s">
        <v>9</v>
      </c>
      <c r="AB19" s="74">
        <v>0.9</v>
      </c>
      <c r="AC19" s="74" t="s">
        <v>9</v>
      </c>
      <c r="AD19" s="74">
        <f t="shared" si="4"/>
        <v>0.99</v>
      </c>
      <c r="AE19" s="76">
        <f t="shared" si="6"/>
        <v>0.26999999999999957</v>
      </c>
      <c r="AF19" s="74"/>
      <c r="AH19" s="74"/>
    </row>
    <row r="20" spans="2:34" x14ac:dyDescent="0.25">
      <c r="X20" s="73">
        <v>15</v>
      </c>
      <c r="Y20" s="74">
        <v>10.4</v>
      </c>
      <c r="Z20" s="74">
        <v>1.25</v>
      </c>
      <c r="AA20" s="74" t="s">
        <v>9</v>
      </c>
      <c r="AB20" s="74">
        <v>0.25</v>
      </c>
      <c r="AC20" s="74" t="s">
        <v>9</v>
      </c>
      <c r="AD20" s="74">
        <f t="shared" si="4"/>
        <v>1.5</v>
      </c>
      <c r="AE20" s="76">
        <f t="shared" si="6"/>
        <v>0.33000000000000007</v>
      </c>
      <c r="AF20" s="74"/>
      <c r="AH20" s="74"/>
    </row>
    <row r="21" spans="2:34" x14ac:dyDescent="0.25">
      <c r="X21" s="73">
        <v>16</v>
      </c>
      <c r="Y21" s="74">
        <v>10.75</v>
      </c>
      <c r="Z21" s="74">
        <v>0.25</v>
      </c>
      <c r="AA21" s="74" t="s">
        <v>9</v>
      </c>
      <c r="AB21" s="74">
        <v>0.63</v>
      </c>
      <c r="AC21" s="74" t="s">
        <v>9</v>
      </c>
      <c r="AD21" s="74">
        <f t="shared" si="4"/>
        <v>0.88</v>
      </c>
      <c r="AE21" s="76">
        <f t="shared" si="6"/>
        <v>0.34999999999999964</v>
      </c>
      <c r="AF21" s="74"/>
      <c r="AH21" s="74"/>
    </row>
    <row r="22" spans="2:34" x14ac:dyDescent="0.25">
      <c r="X22" s="73">
        <v>17</v>
      </c>
      <c r="Y22" s="74">
        <v>11.22</v>
      </c>
      <c r="Z22" s="74">
        <v>0.05</v>
      </c>
      <c r="AA22" s="74" t="s">
        <v>9</v>
      </c>
      <c r="AB22" s="74">
        <v>0.14000000000000001</v>
      </c>
      <c r="AC22" s="74" t="s">
        <v>9</v>
      </c>
      <c r="AD22" s="74">
        <f t="shared" si="4"/>
        <v>0.19</v>
      </c>
      <c r="AE22" s="76">
        <f t="shared" si="6"/>
        <v>0.47000000000000064</v>
      </c>
      <c r="AF22" s="74"/>
      <c r="AH22" s="74"/>
    </row>
    <row r="23" spans="2:34" x14ac:dyDescent="0.25">
      <c r="X23" s="73">
        <v>18</v>
      </c>
      <c r="Y23" s="74">
        <v>11.5</v>
      </c>
      <c r="Z23" s="74">
        <v>0.02</v>
      </c>
      <c r="AA23" s="74" t="s">
        <v>9</v>
      </c>
      <c r="AB23" s="74">
        <v>0.05</v>
      </c>
      <c r="AC23" s="74" t="s">
        <v>18</v>
      </c>
      <c r="AD23" s="74">
        <f t="shared" si="4"/>
        <v>7.0000000000000007E-2</v>
      </c>
      <c r="AE23" s="76">
        <f t="shared" si="6"/>
        <v>0.27999999999999936</v>
      </c>
      <c r="AF23" s="74"/>
      <c r="AH23" s="74"/>
    </row>
    <row r="24" spans="2:34" ht="15.75" thickBot="1" x14ac:dyDescent="0.3">
      <c r="X24" s="73">
        <v>19</v>
      </c>
      <c r="Y24" s="74">
        <v>11.59</v>
      </c>
      <c r="Z24" s="74">
        <v>0.03</v>
      </c>
      <c r="AA24" s="74" t="s">
        <v>9</v>
      </c>
      <c r="AB24" s="74">
        <v>5.0000000000000001E-3</v>
      </c>
      <c r="AC24" s="74" t="s">
        <v>9</v>
      </c>
      <c r="AD24" s="74">
        <f t="shared" si="4"/>
        <v>3.4999999999999996E-2</v>
      </c>
      <c r="AE24" s="76">
        <f t="shared" si="6"/>
        <v>8.9999999999999858E-2</v>
      </c>
      <c r="AF24" s="74"/>
      <c r="AH24" s="74"/>
    </row>
    <row r="25" spans="2:34" ht="15.75" thickBot="1" x14ac:dyDescent="0.3">
      <c r="B25" s="299" t="s">
        <v>84</v>
      </c>
      <c r="C25" s="300"/>
      <c r="D25" s="300"/>
      <c r="E25" s="301"/>
      <c r="F25" s="96" t="s">
        <v>94</v>
      </c>
      <c r="G25" s="91" t="s">
        <v>95</v>
      </c>
      <c r="X25" s="73">
        <v>20</v>
      </c>
      <c r="Y25" s="74">
        <v>12.19</v>
      </c>
      <c r="Z25" s="74">
        <v>0.1</v>
      </c>
      <c r="AA25" s="74" t="s">
        <v>9</v>
      </c>
      <c r="AB25" s="74">
        <v>0.25</v>
      </c>
      <c r="AC25" s="74" t="s">
        <v>9</v>
      </c>
      <c r="AD25" s="74">
        <f t="shared" si="4"/>
        <v>0.35</v>
      </c>
      <c r="AE25" s="76">
        <f t="shared" si="6"/>
        <v>0.59999999999999964</v>
      </c>
      <c r="AF25" s="74"/>
      <c r="AH25" s="74"/>
    </row>
    <row r="26" spans="2:34" x14ac:dyDescent="0.25">
      <c r="X26" s="73">
        <v>21</v>
      </c>
      <c r="Y26" s="74">
        <v>13.08</v>
      </c>
      <c r="Z26" s="74">
        <v>0.56000000000000005</v>
      </c>
      <c r="AA26" s="74" t="s">
        <v>18</v>
      </c>
      <c r="AB26" s="74">
        <v>0.22</v>
      </c>
      <c r="AC26" s="74" t="s">
        <v>9</v>
      </c>
      <c r="AD26" s="74">
        <f t="shared" si="4"/>
        <v>0.78</v>
      </c>
      <c r="AE26" s="76">
        <f t="shared" si="6"/>
        <v>0.89000000000000057</v>
      </c>
      <c r="AF26" s="74"/>
    </row>
    <row r="27" spans="2:34" x14ac:dyDescent="0.25">
      <c r="X27" s="73">
        <v>22</v>
      </c>
      <c r="Y27" s="74">
        <v>14.31</v>
      </c>
      <c r="Z27" s="74">
        <v>0.27</v>
      </c>
      <c r="AA27" s="74" t="s">
        <v>9</v>
      </c>
      <c r="AB27" s="74">
        <v>0.09</v>
      </c>
      <c r="AC27" s="74" t="s">
        <v>9</v>
      </c>
      <c r="AD27" s="74">
        <f t="shared" si="4"/>
        <v>0.36</v>
      </c>
      <c r="AE27" s="76">
        <f t="shared" si="6"/>
        <v>1.2300000000000004</v>
      </c>
      <c r="AF27" s="74"/>
    </row>
    <row r="28" spans="2:34" x14ac:dyDescent="0.25">
      <c r="X28" s="73">
        <v>23</v>
      </c>
      <c r="Y28" s="74">
        <v>14.37</v>
      </c>
      <c r="Z28" s="74">
        <v>0.9</v>
      </c>
      <c r="AA28" s="74" t="s">
        <v>9</v>
      </c>
      <c r="AB28" s="74">
        <v>0.01</v>
      </c>
      <c r="AC28" s="74" t="s">
        <v>9</v>
      </c>
      <c r="AD28" s="74">
        <f t="shared" si="4"/>
        <v>0.91</v>
      </c>
      <c r="AE28" s="76">
        <f t="shared" si="6"/>
        <v>5.9999999999998721E-2</v>
      </c>
      <c r="AF28" s="74"/>
    </row>
    <row r="29" spans="2:34" x14ac:dyDescent="0.25">
      <c r="X29" s="73">
        <v>24</v>
      </c>
      <c r="Y29" s="74">
        <v>14.83</v>
      </c>
      <c r="Z29" s="74">
        <v>1.45</v>
      </c>
      <c r="AA29" s="74" t="s">
        <v>9</v>
      </c>
      <c r="AB29" s="74">
        <v>0.47</v>
      </c>
      <c r="AC29" s="74" t="s">
        <v>18</v>
      </c>
      <c r="AD29" s="74">
        <f t="shared" si="4"/>
        <v>1.92</v>
      </c>
      <c r="AE29" s="76">
        <f t="shared" si="6"/>
        <v>0.46000000000000085</v>
      </c>
      <c r="AF29" s="74"/>
    </row>
    <row r="30" spans="2:34" x14ac:dyDescent="0.25">
      <c r="X30" s="73">
        <v>25</v>
      </c>
      <c r="Y30" s="74">
        <v>15.28</v>
      </c>
      <c r="Z30" s="74">
        <v>0.04</v>
      </c>
      <c r="AA30" s="74" t="s">
        <v>9</v>
      </c>
      <c r="AB30" s="74">
        <v>0.42</v>
      </c>
      <c r="AC30" s="74" t="s">
        <v>9</v>
      </c>
      <c r="AD30" s="74">
        <f t="shared" si="4"/>
        <v>0.45999999999999996</v>
      </c>
      <c r="AE30" s="76">
        <f t="shared" si="6"/>
        <v>0.44999999999999929</v>
      </c>
      <c r="AF30" s="74"/>
    </row>
    <row r="31" spans="2:34" ht="15.75" thickBot="1" x14ac:dyDescent="0.3">
      <c r="X31" s="77">
        <v>26</v>
      </c>
      <c r="Y31" s="78">
        <v>17.29</v>
      </c>
      <c r="Z31" s="78">
        <v>0.4</v>
      </c>
      <c r="AA31" s="78" t="s">
        <v>9</v>
      </c>
      <c r="AB31" s="78">
        <v>0.89</v>
      </c>
      <c r="AC31" s="78" t="s">
        <v>9</v>
      </c>
      <c r="AD31" s="78">
        <f t="shared" si="4"/>
        <v>1.29</v>
      </c>
      <c r="AE31" s="80">
        <f t="shared" si="6"/>
        <v>2.0099999999999998</v>
      </c>
    </row>
    <row r="32" spans="2:34" ht="15.75" thickBot="1" x14ac:dyDescent="0.3"/>
    <row r="33" spans="24:31" ht="15.75" thickBot="1" x14ac:dyDescent="0.3">
      <c r="X33" s="304" t="s">
        <v>96</v>
      </c>
      <c r="Y33" s="302"/>
      <c r="Z33" s="302"/>
      <c r="AA33" s="302"/>
      <c r="AB33" s="302"/>
      <c r="AC33" s="302"/>
      <c r="AD33" s="302"/>
      <c r="AE33" s="303"/>
    </row>
    <row r="34" spans="24:31" ht="15.75" thickBot="1" x14ac:dyDescent="0.3">
      <c r="X34" s="69" t="s">
        <v>37</v>
      </c>
      <c r="Y34" s="70" t="s">
        <v>108</v>
      </c>
      <c r="Z34" s="70" t="s">
        <v>111</v>
      </c>
      <c r="AA34" s="70" t="s">
        <v>110</v>
      </c>
      <c r="AB34" s="70" t="s">
        <v>109</v>
      </c>
      <c r="AC34" s="70" t="s">
        <v>112</v>
      </c>
      <c r="AD34" s="70" t="s">
        <v>83</v>
      </c>
      <c r="AE34" s="72" t="s">
        <v>11</v>
      </c>
    </row>
    <row r="35" spans="24:31" ht="15.75" thickTop="1" x14ac:dyDescent="0.25">
      <c r="X35" s="73">
        <v>1</v>
      </c>
      <c r="Y35" s="74">
        <v>0.33</v>
      </c>
      <c r="Z35" s="74">
        <v>0.1</v>
      </c>
      <c r="AA35" s="74" t="s">
        <v>22</v>
      </c>
      <c r="AB35" s="74">
        <v>0.33</v>
      </c>
      <c r="AC35" s="74" t="s">
        <v>10</v>
      </c>
      <c r="AD35" s="74">
        <f>Z35+AB35</f>
        <v>0.43000000000000005</v>
      </c>
      <c r="AE35" s="76">
        <f>Y35</f>
        <v>0.33</v>
      </c>
    </row>
    <row r="36" spans="24:31" x14ac:dyDescent="0.25">
      <c r="X36" s="73">
        <v>2</v>
      </c>
      <c r="Y36" s="74">
        <v>0.44</v>
      </c>
      <c r="Z36" s="74">
        <v>0.22</v>
      </c>
      <c r="AA36" s="74" t="s">
        <v>10</v>
      </c>
      <c r="AB36" s="74">
        <v>0.34</v>
      </c>
      <c r="AC36" s="74" t="s">
        <v>10</v>
      </c>
      <c r="AD36" s="74">
        <f t="shared" ref="AD36:AD38" si="12">Z36+AB36</f>
        <v>0.56000000000000005</v>
      </c>
      <c r="AE36" s="76">
        <f>Y36-Y35</f>
        <v>0.10999999999999999</v>
      </c>
    </row>
    <row r="37" spans="24:31" x14ac:dyDescent="0.25">
      <c r="X37" s="73">
        <v>3</v>
      </c>
      <c r="Y37" s="74">
        <v>0.98</v>
      </c>
      <c r="Z37" s="74">
        <v>0.23</v>
      </c>
      <c r="AA37" s="74" t="s">
        <v>10</v>
      </c>
      <c r="AB37" s="74">
        <v>0.32</v>
      </c>
      <c r="AC37" s="74" t="s">
        <v>10</v>
      </c>
      <c r="AD37" s="74">
        <f t="shared" si="12"/>
        <v>0.55000000000000004</v>
      </c>
      <c r="AE37" s="76">
        <f t="shared" ref="AE37:AE55" si="13">Y37-Y36</f>
        <v>0.54</v>
      </c>
    </row>
    <row r="38" spans="24:31" x14ac:dyDescent="0.25">
      <c r="X38" s="73">
        <v>4</v>
      </c>
      <c r="Y38" s="74">
        <v>1.92</v>
      </c>
      <c r="Z38" s="74">
        <v>0.23</v>
      </c>
      <c r="AA38" s="74" t="s">
        <v>22</v>
      </c>
      <c r="AB38" s="74">
        <v>0.22</v>
      </c>
      <c r="AC38" s="74" t="s">
        <v>10</v>
      </c>
      <c r="AD38" s="74">
        <f t="shared" si="12"/>
        <v>0.45</v>
      </c>
      <c r="AE38" s="76">
        <f t="shared" si="13"/>
        <v>0.94</v>
      </c>
    </row>
    <row r="39" spans="24:31" x14ac:dyDescent="0.25">
      <c r="X39" s="73">
        <v>5</v>
      </c>
      <c r="Y39" s="74">
        <v>4.45</v>
      </c>
      <c r="Z39" s="74">
        <v>22</v>
      </c>
      <c r="AA39" s="74" t="s">
        <v>19</v>
      </c>
      <c r="AB39" s="74">
        <v>1.08</v>
      </c>
      <c r="AC39" s="74" t="s">
        <v>10</v>
      </c>
      <c r="AD39" s="74">
        <f>Z39+AB39</f>
        <v>23.08</v>
      </c>
      <c r="AE39" s="76">
        <f t="shared" si="13"/>
        <v>2.5300000000000002</v>
      </c>
    </row>
    <row r="40" spans="24:31" x14ac:dyDescent="0.25">
      <c r="X40" s="73">
        <v>6</v>
      </c>
      <c r="Y40" s="74">
        <v>4.6399999999999997</v>
      </c>
      <c r="Z40" s="74">
        <v>0.17</v>
      </c>
      <c r="AA40" s="74" t="s">
        <v>10</v>
      </c>
      <c r="AB40" s="74">
        <v>0</v>
      </c>
      <c r="AC40" s="74" t="s">
        <v>10</v>
      </c>
      <c r="AD40" s="74">
        <f t="shared" ref="AD40:AD55" si="14">Z40+AB40</f>
        <v>0.17</v>
      </c>
      <c r="AE40" s="76">
        <f t="shared" si="13"/>
        <v>0.1899999999999995</v>
      </c>
    </row>
    <row r="41" spans="24:31" x14ac:dyDescent="0.25">
      <c r="X41" s="73">
        <v>7</v>
      </c>
      <c r="Y41" s="74">
        <v>4.74</v>
      </c>
      <c r="Z41" s="74">
        <v>0.41</v>
      </c>
      <c r="AA41" s="74" t="s">
        <v>10</v>
      </c>
      <c r="AB41" s="74">
        <v>0</v>
      </c>
      <c r="AC41" s="74" t="s">
        <v>10</v>
      </c>
      <c r="AD41" s="74">
        <f t="shared" si="14"/>
        <v>0.41</v>
      </c>
      <c r="AE41" s="76">
        <f t="shared" si="13"/>
        <v>0.10000000000000053</v>
      </c>
    </row>
    <row r="42" spans="24:31" x14ac:dyDescent="0.25">
      <c r="X42" s="73">
        <v>8</v>
      </c>
      <c r="Y42" s="74">
        <v>4.9000000000000004</v>
      </c>
      <c r="Z42" s="74">
        <v>0</v>
      </c>
      <c r="AA42" s="74" t="s">
        <v>10</v>
      </c>
      <c r="AB42" s="74">
        <v>0.43</v>
      </c>
      <c r="AC42" s="74" t="s">
        <v>10</v>
      </c>
      <c r="AD42" s="74">
        <f t="shared" si="14"/>
        <v>0.43</v>
      </c>
      <c r="AE42" s="76">
        <f t="shared" si="13"/>
        <v>0.16000000000000014</v>
      </c>
    </row>
    <row r="43" spans="24:31" x14ac:dyDescent="0.25">
      <c r="X43" s="73">
        <v>9</v>
      </c>
      <c r="Y43" s="74">
        <v>5.95</v>
      </c>
      <c r="Z43" s="74">
        <v>0.64</v>
      </c>
      <c r="AA43" s="74" t="s">
        <v>10</v>
      </c>
      <c r="AB43" s="74">
        <v>0.15</v>
      </c>
      <c r="AC43" s="74" t="s">
        <v>10</v>
      </c>
      <c r="AD43" s="74">
        <f t="shared" si="14"/>
        <v>0.79</v>
      </c>
      <c r="AE43" s="76">
        <f t="shared" si="13"/>
        <v>1.0499999999999998</v>
      </c>
    </row>
    <row r="44" spans="24:31" x14ac:dyDescent="0.25">
      <c r="X44" s="73">
        <v>10</v>
      </c>
      <c r="Y44" s="74">
        <v>7.4</v>
      </c>
      <c r="Z44" s="74">
        <v>0.35</v>
      </c>
      <c r="AA44" s="74" t="s">
        <v>10</v>
      </c>
      <c r="AB44" s="74">
        <v>0.2</v>
      </c>
      <c r="AC44" s="74" t="s">
        <v>10</v>
      </c>
      <c r="AD44" s="74">
        <f t="shared" si="14"/>
        <v>0.55000000000000004</v>
      </c>
      <c r="AE44" s="76">
        <f t="shared" si="13"/>
        <v>1.4500000000000002</v>
      </c>
    </row>
    <row r="45" spans="24:31" x14ac:dyDescent="0.25">
      <c r="X45" s="73">
        <v>11</v>
      </c>
      <c r="Y45" s="74">
        <v>9.09</v>
      </c>
      <c r="Z45" s="74">
        <v>0.09</v>
      </c>
      <c r="AA45" s="74" t="s">
        <v>10</v>
      </c>
      <c r="AB45" s="74">
        <v>0.68</v>
      </c>
      <c r="AC45" s="74" t="s">
        <v>22</v>
      </c>
      <c r="AD45" s="74">
        <f t="shared" si="14"/>
        <v>0.77</v>
      </c>
      <c r="AE45" s="76">
        <f t="shared" si="13"/>
        <v>1.6899999999999995</v>
      </c>
    </row>
    <row r="46" spans="24:31" x14ac:dyDescent="0.25">
      <c r="X46" s="73">
        <v>12</v>
      </c>
      <c r="Y46" s="74">
        <v>9.19</v>
      </c>
      <c r="Z46" s="74">
        <v>2</v>
      </c>
      <c r="AA46" s="74" t="s">
        <v>22</v>
      </c>
      <c r="AB46" s="74">
        <v>4.0999999999999996</v>
      </c>
      <c r="AC46" s="74" t="s">
        <v>10</v>
      </c>
      <c r="AD46" s="74">
        <f t="shared" si="14"/>
        <v>6.1</v>
      </c>
      <c r="AE46" s="76">
        <f t="shared" si="13"/>
        <v>9.9999999999999645E-2</v>
      </c>
    </row>
    <row r="47" spans="24:31" x14ac:dyDescent="0.25">
      <c r="X47" s="73">
        <v>13</v>
      </c>
      <c r="Y47" s="74">
        <v>9.7899999999999991</v>
      </c>
      <c r="Z47" s="74">
        <v>0.1</v>
      </c>
      <c r="AA47" s="74" t="s">
        <v>10</v>
      </c>
      <c r="AB47" s="74">
        <v>0.43</v>
      </c>
      <c r="AC47" s="74" t="s">
        <v>10</v>
      </c>
      <c r="AD47" s="74">
        <f t="shared" si="14"/>
        <v>0.53</v>
      </c>
      <c r="AE47" s="76">
        <f t="shared" si="13"/>
        <v>0.59999999999999964</v>
      </c>
    </row>
    <row r="48" spans="24:31" x14ac:dyDescent="0.25">
      <c r="X48" s="73">
        <v>14</v>
      </c>
      <c r="Y48" s="74">
        <v>10.1</v>
      </c>
      <c r="Z48" s="74">
        <v>0.05</v>
      </c>
      <c r="AA48" s="74" t="s">
        <v>10</v>
      </c>
      <c r="AB48" s="74">
        <v>0.87</v>
      </c>
      <c r="AC48" s="74" t="s">
        <v>10</v>
      </c>
      <c r="AD48" s="74">
        <f t="shared" si="14"/>
        <v>0.92</v>
      </c>
      <c r="AE48" s="76">
        <f t="shared" si="13"/>
        <v>0.3100000000000005</v>
      </c>
    </row>
    <row r="49" spans="24:31" x14ac:dyDescent="0.25">
      <c r="X49" s="73">
        <v>15</v>
      </c>
      <c r="Y49" s="74">
        <v>10.5</v>
      </c>
      <c r="Z49" s="74">
        <v>0.4</v>
      </c>
      <c r="AA49" s="74" t="s">
        <v>10</v>
      </c>
      <c r="AB49" s="74">
        <v>0.6</v>
      </c>
      <c r="AC49" s="74" t="s">
        <v>10</v>
      </c>
      <c r="AD49" s="74">
        <f t="shared" si="14"/>
        <v>1</v>
      </c>
      <c r="AE49" s="76">
        <f t="shared" si="13"/>
        <v>0.40000000000000036</v>
      </c>
    </row>
    <row r="50" spans="24:31" x14ac:dyDescent="0.25">
      <c r="X50" s="73">
        <v>16</v>
      </c>
      <c r="Y50" s="74">
        <v>10.74</v>
      </c>
      <c r="Z50" s="74">
        <v>0.25</v>
      </c>
      <c r="AA50" s="74" t="s">
        <v>10</v>
      </c>
      <c r="AB50" s="74">
        <v>0.2</v>
      </c>
      <c r="AC50" s="74" t="s">
        <v>10</v>
      </c>
      <c r="AD50" s="74">
        <f t="shared" si="14"/>
        <v>0.45</v>
      </c>
      <c r="AE50" s="76">
        <f t="shared" si="13"/>
        <v>0.24000000000000021</v>
      </c>
    </row>
    <row r="51" spans="24:31" x14ac:dyDescent="0.25">
      <c r="X51" s="73">
        <v>17</v>
      </c>
      <c r="Y51" s="74">
        <v>11.2</v>
      </c>
      <c r="Z51" s="74">
        <v>0.32</v>
      </c>
      <c r="AA51" s="74" t="s">
        <v>10</v>
      </c>
      <c r="AB51" s="74">
        <v>0.11</v>
      </c>
      <c r="AC51" s="74" t="s">
        <v>10</v>
      </c>
      <c r="AD51" s="74">
        <f t="shared" si="14"/>
        <v>0.43</v>
      </c>
      <c r="AE51" s="76">
        <f t="shared" si="13"/>
        <v>0.45999999999999908</v>
      </c>
    </row>
    <row r="52" spans="24:31" x14ac:dyDescent="0.25">
      <c r="X52" s="73">
        <v>18</v>
      </c>
      <c r="Y52" s="74">
        <v>12.18</v>
      </c>
      <c r="Z52" s="74">
        <v>0.28000000000000003</v>
      </c>
      <c r="AA52" s="74" t="s">
        <v>10</v>
      </c>
      <c r="AB52" s="74">
        <v>0.1</v>
      </c>
      <c r="AC52" s="74" t="s">
        <v>10</v>
      </c>
      <c r="AD52" s="74">
        <f t="shared" si="14"/>
        <v>0.38</v>
      </c>
      <c r="AE52" s="76">
        <f t="shared" si="13"/>
        <v>0.98000000000000043</v>
      </c>
    </row>
    <row r="53" spans="24:31" x14ac:dyDescent="0.25">
      <c r="X53" s="73">
        <v>19</v>
      </c>
      <c r="Y53" s="74">
        <v>13.07</v>
      </c>
      <c r="Z53" s="74">
        <v>0.87</v>
      </c>
      <c r="AA53" s="74" t="s">
        <v>22</v>
      </c>
      <c r="AB53" s="74">
        <v>0.24</v>
      </c>
      <c r="AC53" s="74" t="s">
        <v>10</v>
      </c>
      <c r="AD53" s="74">
        <f t="shared" si="14"/>
        <v>1.1099999999999999</v>
      </c>
      <c r="AE53" s="76">
        <f t="shared" si="13"/>
        <v>0.89000000000000057</v>
      </c>
    </row>
    <row r="54" spans="24:31" x14ac:dyDescent="0.25">
      <c r="X54" s="73">
        <v>20</v>
      </c>
      <c r="Y54" s="74">
        <v>14.3</v>
      </c>
      <c r="Z54" s="74">
        <v>1.81</v>
      </c>
      <c r="AA54" s="74" t="s">
        <v>22</v>
      </c>
      <c r="AB54" s="74">
        <v>0.1</v>
      </c>
      <c r="AC54" s="74" t="s">
        <v>10</v>
      </c>
      <c r="AD54" s="74">
        <f t="shared" si="14"/>
        <v>1.9100000000000001</v>
      </c>
      <c r="AE54" s="76">
        <f t="shared" si="13"/>
        <v>1.2300000000000004</v>
      </c>
    </row>
    <row r="55" spans="24:31" ht="15.75" thickBot="1" x14ac:dyDescent="0.3">
      <c r="X55" s="77">
        <v>21</v>
      </c>
      <c r="Y55" s="78">
        <v>14.38</v>
      </c>
      <c r="Z55" s="78">
        <v>0</v>
      </c>
      <c r="AA55" s="78" t="s">
        <v>10</v>
      </c>
      <c r="AB55" s="78">
        <v>0.32</v>
      </c>
      <c r="AC55" s="78" t="s">
        <v>10</v>
      </c>
      <c r="AD55" s="78">
        <f t="shared" si="14"/>
        <v>0.32</v>
      </c>
      <c r="AE55" s="80">
        <f t="shared" si="13"/>
        <v>8.0000000000000071E-2</v>
      </c>
    </row>
    <row r="56" spans="24:31" ht="15.75" thickBot="1" x14ac:dyDescent="0.3"/>
    <row r="57" spans="24:31" ht="15.75" thickBot="1" x14ac:dyDescent="0.3">
      <c r="X57" s="296" t="s">
        <v>98</v>
      </c>
      <c r="Y57" s="297"/>
      <c r="Z57" s="297"/>
      <c r="AA57" s="297"/>
      <c r="AB57" s="297"/>
      <c r="AC57" s="297"/>
      <c r="AD57" s="297"/>
      <c r="AE57" s="298"/>
    </row>
    <row r="58" spans="24:31" ht="15.75" thickBot="1" x14ac:dyDescent="0.3">
      <c r="X58" s="69" t="s">
        <v>37</v>
      </c>
      <c r="Y58" s="70" t="s">
        <v>108</v>
      </c>
      <c r="Z58" s="70" t="s">
        <v>111</v>
      </c>
      <c r="AA58" s="70" t="s">
        <v>110</v>
      </c>
      <c r="AB58" s="70" t="s">
        <v>109</v>
      </c>
      <c r="AC58" s="70" t="s">
        <v>112</v>
      </c>
      <c r="AD58" s="70" t="s">
        <v>83</v>
      </c>
      <c r="AE58" s="72" t="s">
        <v>11</v>
      </c>
    </row>
    <row r="59" spans="24:31" ht="15.75" thickTop="1" x14ac:dyDescent="0.25">
      <c r="X59" s="73">
        <v>1</v>
      </c>
      <c r="Y59" s="74">
        <v>0.34</v>
      </c>
      <c r="Z59" s="74">
        <v>0.38</v>
      </c>
      <c r="AA59" s="74" t="s">
        <v>9</v>
      </c>
      <c r="AB59" s="74">
        <v>0.01</v>
      </c>
      <c r="AC59" s="74" t="s">
        <v>18</v>
      </c>
      <c r="AD59" s="74">
        <f>Z59+AB59</f>
        <v>0.39</v>
      </c>
      <c r="AE59" s="76">
        <f>Y59</f>
        <v>0.34</v>
      </c>
    </row>
    <row r="60" spans="24:31" x14ac:dyDescent="0.25">
      <c r="X60" s="73">
        <v>2</v>
      </c>
      <c r="Y60" s="74">
        <v>0.44</v>
      </c>
      <c r="Z60" s="74">
        <v>0.42</v>
      </c>
      <c r="AA60" s="74" t="s">
        <v>9</v>
      </c>
      <c r="AB60" s="74">
        <v>0.2</v>
      </c>
      <c r="AC60" s="74" t="s">
        <v>9</v>
      </c>
      <c r="AD60" s="74">
        <f t="shared" ref="AD60:AD96" si="15">Z60+AB60</f>
        <v>0.62</v>
      </c>
      <c r="AE60" s="76">
        <f>Y60-Y59</f>
        <v>9.9999999999999978E-2</v>
      </c>
    </row>
    <row r="61" spans="24:31" x14ac:dyDescent="0.25">
      <c r="X61" s="73">
        <v>3</v>
      </c>
      <c r="Y61" s="74">
        <v>0.98</v>
      </c>
      <c r="Z61" s="74">
        <v>0.33</v>
      </c>
      <c r="AA61" s="74" t="s">
        <v>9</v>
      </c>
      <c r="AB61" s="74">
        <v>0.2</v>
      </c>
      <c r="AC61" s="74" t="s">
        <v>9</v>
      </c>
      <c r="AD61" s="74">
        <f t="shared" si="15"/>
        <v>0.53</v>
      </c>
      <c r="AE61" s="76">
        <f t="shared" ref="AE61:AE96" si="16">Y61-Y60</f>
        <v>0.54</v>
      </c>
    </row>
    <row r="62" spans="24:31" x14ac:dyDescent="0.25">
      <c r="X62" s="73">
        <v>4</v>
      </c>
      <c r="Y62" s="74">
        <v>1.1399999999999999</v>
      </c>
      <c r="Z62" s="74">
        <v>0.01</v>
      </c>
      <c r="AA62" s="74" t="s">
        <v>18</v>
      </c>
      <c r="AB62" s="74">
        <v>0.15</v>
      </c>
      <c r="AC62" s="74" t="s">
        <v>18</v>
      </c>
      <c r="AD62" s="74">
        <f t="shared" si="15"/>
        <v>0.16</v>
      </c>
      <c r="AE62" s="76">
        <f t="shared" si="16"/>
        <v>0.15999999999999992</v>
      </c>
    </row>
    <row r="63" spans="24:31" x14ac:dyDescent="0.25">
      <c r="X63" s="73">
        <v>5</v>
      </c>
      <c r="Y63" s="74">
        <v>1.92</v>
      </c>
      <c r="Z63" s="74">
        <v>0.25</v>
      </c>
      <c r="AA63" s="74" t="s">
        <v>9</v>
      </c>
      <c r="AB63" s="74">
        <v>0.1</v>
      </c>
      <c r="AC63" s="74" t="s">
        <v>9</v>
      </c>
      <c r="AD63" s="74">
        <f t="shared" si="15"/>
        <v>0.35</v>
      </c>
      <c r="AE63" s="76">
        <f t="shared" si="16"/>
        <v>0.78</v>
      </c>
    </row>
    <row r="64" spans="24:31" x14ac:dyDescent="0.25">
      <c r="X64" s="73">
        <v>6</v>
      </c>
      <c r="Y64" s="74">
        <v>3.12</v>
      </c>
      <c r="Z64" s="74">
        <v>0.18</v>
      </c>
      <c r="AA64" s="74" t="s">
        <v>9</v>
      </c>
      <c r="AB64" s="74">
        <v>0.34</v>
      </c>
      <c r="AC64" s="74" t="s">
        <v>18</v>
      </c>
      <c r="AD64" s="74">
        <f t="shared" si="15"/>
        <v>0.52</v>
      </c>
      <c r="AE64" s="76">
        <f t="shared" si="16"/>
        <v>1.2000000000000002</v>
      </c>
    </row>
    <row r="65" spans="24:31" x14ac:dyDescent="0.25">
      <c r="X65" s="73">
        <v>7</v>
      </c>
      <c r="Y65" s="74">
        <v>4.45</v>
      </c>
      <c r="Z65" s="74">
        <v>8</v>
      </c>
      <c r="AA65" s="74" t="s">
        <v>9</v>
      </c>
      <c r="AB65" s="74">
        <v>0.77</v>
      </c>
      <c r="AC65" s="74" t="s">
        <v>9</v>
      </c>
      <c r="AD65" s="74">
        <f t="shared" si="15"/>
        <v>8.77</v>
      </c>
      <c r="AE65" s="76">
        <f t="shared" si="16"/>
        <v>1.33</v>
      </c>
    </row>
    <row r="66" spans="24:31" x14ac:dyDescent="0.25">
      <c r="X66" s="73">
        <v>8</v>
      </c>
      <c r="Y66" s="74">
        <v>4.63</v>
      </c>
      <c r="Z66" s="74">
        <v>0</v>
      </c>
      <c r="AA66" s="74" t="s">
        <v>9</v>
      </c>
      <c r="AB66" s="74">
        <v>0.16</v>
      </c>
      <c r="AC66" s="74" t="s">
        <v>9</v>
      </c>
      <c r="AD66" s="74">
        <f t="shared" si="15"/>
        <v>0.16</v>
      </c>
      <c r="AE66" s="76">
        <f t="shared" si="16"/>
        <v>0.17999999999999972</v>
      </c>
    </row>
    <row r="67" spans="24:31" x14ac:dyDescent="0.25">
      <c r="X67" s="73">
        <v>9</v>
      </c>
      <c r="Y67" s="74">
        <v>4.6900000000000004</v>
      </c>
      <c r="Z67" s="74">
        <v>0</v>
      </c>
      <c r="AA67" s="74" t="s">
        <v>9</v>
      </c>
      <c r="AB67" s="74">
        <v>0.06</v>
      </c>
      <c r="AC67" s="74" t="s">
        <v>9</v>
      </c>
      <c r="AD67" s="74">
        <f t="shared" si="15"/>
        <v>0.06</v>
      </c>
      <c r="AE67" s="76">
        <f t="shared" si="16"/>
        <v>6.0000000000000497E-2</v>
      </c>
    </row>
    <row r="68" spans="24:31" x14ac:dyDescent="0.25">
      <c r="X68" s="73">
        <v>10</v>
      </c>
      <c r="Y68" s="74">
        <v>4.74</v>
      </c>
      <c r="Z68" s="74">
        <v>0</v>
      </c>
      <c r="AA68" s="74" t="s">
        <v>9</v>
      </c>
      <c r="AB68" s="74">
        <v>0.28000000000000003</v>
      </c>
      <c r="AC68" s="74" t="s">
        <v>9</v>
      </c>
      <c r="AD68" s="74">
        <f t="shared" si="15"/>
        <v>0.28000000000000003</v>
      </c>
      <c r="AE68" s="76">
        <f t="shared" si="16"/>
        <v>4.9999999999999822E-2</v>
      </c>
    </row>
    <row r="69" spans="24:31" x14ac:dyDescent="0.25">
      <c r="X69" s="73">
        <v>11</v>
      </c>
      <c r="Y69" s="74">
        <v>4.9000000000000004</v>
      </c>
      <c r="Z69" s="74">
        <v>0.2</v>
      </c>
      <c r="AA69" s="74" t="s">
        <v>9</v>
      </c>
      <c r="AB69" s="74">
        <v>0</v>
      </c>
      <c r="AC69" s="74" t="s">
        <v>9</v>
      </c>
      <c r="AD69" s="74">
        <f t="shared" si="15"/>
        <v>0.2</v>
      </c>
      <c r="AE69" s="76">
        <f t="shared" si="16"/>
        <v>0.16000000000000014</v>
      </c>
    </row>
    <row r="70" spans="24:31" x14ac:dyDescent="0.25">
      <c r="X70" s="73">
        <v>12</v>
      </c>
      <c r="Y70" s="74">
        <v>5.6</v>
      </c>
      <c r="Z70" s="74">
        <v>0.16</v>
      </c>
      <c r="AA70" s="74" t="s">
        <v>9</v>
      </c>
      <c r="AB70" s="74">
        <v>0.2</v>
      </c>
      <c r="AC70" s="74" t="s">
        <v>18</v>
      </c>
      <c r="AD70" s="74">
        <f t="shared" si="15"/>
        <v>0.36</v>
      </c>
      <c r="AE70" s="76">
        <f t="shared" si="16"/>
        <v>0.69999999999999929</v>
      </c>
    </row>
    <row r="71" spans="24:31" x14ac:dyDescent="0.25">
      <c r="X71" s="73">
        <v>13</v>
      </c>
      <c r="Y71" s="74">
        <v>5.68</v>
      </c>
      <c r="Z71" s="74">
        <v>0</v>
      </c>
      <c r="AA71" s="74" t="s">
        <v>9</v>
      </c>
      <c r="AB71" s="74">
        <v>7.0000000000000007E-2</v>
      </c>
      <c r="AC71" s="74" t="s">
        <v>9</v>
      </c>
      <c r="AD71" s="74">
        <f t="shared" si="15"/>
        <v>7.0000000000000007E-2</v>
      </c>
      <c r="AE71" s="76">
        <f t="shared" si="16"/>
        <v>8.0000000000000071E-2</v>
      </c>
    </row>
    <row r="72" spans="24:31" x14ac:dyDescent="0.25">
      <c r="X72" s="73">
        <v>14</v>
      </c>
      <c r="Y72" s="74">
        <v>5.89</v>
      </c>
      <c r="Z72" s="74">
        <v>0.05</v>
      </c>
      <c r="AA72" s="74" t="s">
        <v>9</v>
      </c>
      <c r="AB72" s="74">
        <v>0.16</v>
      </c>
      <c r="AC72" s="74" t="s">
        <v>9</v>
      </c>
      <c r="AD72" s="74">
        <f t="shared" si="15"/>
        <v>0.21000000000000002</v>
      </c>
      <c r="AE72" s="76">
        <f t="shared" si="16"/>
        <v>0.20999999999999996</v>
      </c>
    </row>
    <row r="73" spans="24:31" x14ac:dyDescent="0.25">
      <c r="X73" s="73">
        <v>15</v>
      </c>
      <c r="Y73" s="74">
        <v>5.95</v>
      </c>
      <c r="Z73" s="74">
        <v>0.17</v>
      </c>
      <c r="AA73" s="74" t="s">
        <v>9</v>
      </c>
      <c r="AB73" s="74">
        <v>0.56999999999999995</v>
      </c>
      <c r="AC73" s="74" t="s">
        <v>9</v>
      </c>
      <c r="AD73" s="74">
        <f t="shared" si="15"/>
        <v>0.74</v>
      </c>
      <c r="AE73" s="76">
        <f t="shared" si="16"/>
        <v>6.0000000000000497E-2</v>
      </c>
    </row>
    <row r="74" spans="24:31" x14ac:dyDescent="0.25">
      <c r="X74" s="73">
        <v>16</v>
      </c>
      <c r="Y74" s="74">
        <v>6.09</v>
      </c>
      <c r="Z74" s="74">
        <v>0.26</v>
      </c>
      <c r="AA74" s="74" t="s">
        <v>9</v>
      </c>
      <c r="AB74" s="74">
        <v>0.21</v>
      </c>
      <c r="AC74" s="74" t="s">
        <v>9</v>
      </c>
      <c r="AD74" s="74">
        <f t="shared" si="15"/>
        <v>0.47</v>
      </c>
      <c r="AE74" s="76">
        <f t="shared" si="16"/>
        <v>0.13999999999999968</v>
      </c>
    </row>
    <row r="75" spans="24:31" x14ac:dyDescent="0.25">
      <c r="X75" s="73">
        <v>17</v>
      </c>
      <c r="Y75" s="74">
        <v>6.16</v>
      </c>
      <c r="Z75" s="74">
        <v>0.05</v>
      </c>
      <c r="AA75" s="74" t="s">
        <v>9</v>
      </c>
      <c r="AB75" s="74">
        <v>0.01</v>
      </c>
      <c r="AC75" s="74" t="s">
        <v>18</v>
      </c>
      <c r="AD75" s="74">
        <f t="shared" si="15"/>
        <v>6.0000000000000005E-2</v>
      </c>
      <c r="AE75" s="76">
        <f t="shared" si="16"/>
        <v>7.0000000000000284E-2</v>
      </c>
    </row>
    <row r="76" spans="24:31" x14ac:dyDescent="0.25">
      <c r="X76" s="73">
        <v>18</v>
      </c>
      <c r="Y76" s="74">
        <v>7.4</v>
      </c>
      <c r="Z76" s="74">
        <v>0.22</v>
      </c>
      <c r="AA76" s="74" t="s">
        <v>9</v>
      </c>
      <c r="AB76" s="74">
        <v>0.23</v>
      </c>
      <c r="AC76" s="74" t="s">
        <v>9</v>
      </c>
      <c r="AD76" s="74">
        <f t="shared" si="15"/>
        <v>0.45</v>
      </c>
      <c r="AE76" s="76">
        <f t="shared" si="16"/>
        <v>1.2400000000000002</v>
      </c>
    </row>
    <row r="77" spans="24:31" x14ac:dyDescent="0.25">
      <c r="X77" s="73">
        <v>19</v>
      </c>
      <c r="Y77" s="74">
        <v>7.77</v>
      </c>
      <c r="Z77" s="74">
        <v>0.37</v>
      </c>
      <c r="AA77" s="74" t="s">
        <v>9</v>
      </c>
      <c r="AB77" s="74">
        <v>0.14000000000000001</v>
      </c>
      <c r="AC77" s="74" t="s">
        <v>18</v>
      </c>
      <c r="AD77" s="74">
        <f t="shared" si="15"/>
        <v>0.51</v>
      </c>
      <c r="AE77" s="76">
        <f t="shared" si="16"/>
        <v>0.36999999999999922</v>
      </c>
    </row>
    <row r="78" spans="24:31" x14ac:dyDescent="0.25">
      <c r="X78" s="73">
        <v>20</v>
      </c>
      <c r="Y78" s="74">
        <v>7.91</v>
      </c>
      <c r="Z78" s="74">
        <v>0.2</v>
      </c>
      <c r="AA78" s="74" t="s">
        <v>9</v>
      </c>
      <c r="AB78" s="74">
        <v>0.06</v>
      </c>
      <c r="AC78" s="74" t="s">
        <v>18</v>
      </c>
      <c r="AD78" s="74">
        <f t="shared" si="15"/>
        <v>0.26</v>
      </c>
      <c r="AE78" s="76">
        <f t="shared" si="16"/>
        <v>0.14000000000000057</v>
      </c>
    </row>
    <row r="79" spans="24:31" x14ac:dyDescent="0.25">
      <c r="X79" s="73">
        <v>21</v>
      </c>
      <c r="Y79" s="74">
        <v>8.4</v>
      </c>
      <c r="Z79" s="74">
        <v>0.04</v>
      </c>
      <c r="AA79" s="74" t="s">
        <v>9</v>
      </c>
      <c r="AB79" s="74">
        <v>0.31</v>
      </c>
      <c r="AC79" s="74" t="s">
        <v>9</v>
      </c>
      <c r="AD79" s="74">
        <f t="shared" si="15"/>
        <v>0.35</v>
      </c>
      <c r="AE79" s="76">
        <f t="shared" si="16"/>
        <v>0.49000000000000021</v>
      </c>
    </row>
    <row r="80" spans="24:31" x14ac:dyDescent="0.25">
      <c r="X80" s="73">
        <v>22</v>
      </c>
      <c r="Y80" s="74">
        <v>9.09</v>
      </c>
      <c r="Z80" s="74">
        <v>0.68</v>
      </c>
      <c r="AA80" s="74" t="s">
        <v>9</v>
      </c>
      <c r="AB80" s="74">
        <v>1.1000000000000001</v>
      </c>
      <c r="AC80" s="74" t="s">
        <v>9</v>
      </c>
      <c r="AD80" s="74">
        <f t="shared" si="15"/>
        <v>1.7800000000000002</v>
      </c>
      <c r="AE80" s="76">
        <f t="shared" si="16"/>
        <v>0.6899999999999995</v>
      </c>
    </row>
    <row r="81" spans="24:31" x14ac:dyDescent="0.25">
      <c r="X81" s="73">
        <v>23</v>
      </c>
      <c r="Y81" s="74">
        <v>9.2200000000000006</v>
      </c>
      <c r="Z81" s="74">
        <v>0.28000000000000003</v>
      </c>
      <c r="AA81" s="74" t="s">
        <v>9</v>
      </c>
      <c r="AB81" s="74">
        <v>0.32</v>
      </c>
      <c r="AC81" s="74" t="s">
        <v>9</v>
      </c>
      <c r="AD81" s="74">
        <f t="shared" si="15"/>
        <v>0.60000000000000009</v>
      </c>
      <c r="AE81" s="76">
        <f t="shared" si="16"/>
        <v>0.13000000000000078</v>
      </c>
    </row>
    <row r="82" spans="24:31" x14ac:dyDescent="0.25">
      <c r="X82" s="73">
        <v>24</v>
      </c>
      <c r="Y82" s="74">
        <v>9.7899999999999991</v>
      </c>
      <c r="Z82" s="74">
        <v>0.4</v>
      </c>
      <c r="AA82" s="74" t="s">
        <v>9</v>
      </c>
      <c r="AB82" s="74">
        <v>0.14000000000000001</v>
      </c>
      <c r="AC82" s="74" t="s">
        <v>9</v>
      </c>
      <c r="AD82" s="74">
        <f t="shared" si="15"/>
        <v>0.54</v>
      </c>
      <c r="AE82" s="76">
        <f t="shared" si="16"/>
        <v>0.56999999999999851</v>
      </c>
    </row>
    <row r="83" spans="24:31" x14ac:dyDescent="0.25">
      <c r="X83" s="73">
        <v>25</v>
      </c>
      <c r="Y83" s="74">
        <v>9.9</v>
      </c>
      <c r="Z83" s="74">
        <v>0</v>
      </c>
      <c r="AA83" s="74" t="s">
        <v>9</v>
      </c>
      <c r="AB83" s="74">
        <v>0.87</v>
      </c>
      <c r="AC83" s="74" t="s">
        <v>18</v>
      </c>
      <c r="AD83" s="74">
        <f t="shared" si="15"/>
        <v>0.87</v>
      </c>
      <c r="AE83" s="76">
        <f t="shared" si="16"/>
        <v>0.11000000000000121</v>
      </c>
    </row>
    <row r="84" spans="24:31" x14ac:dyDescent="0.25">
      <c r="X84" s="73">
        <v>26</v>
      </c>
      <c r="Y84" s="74">
        <v>10.08</v>
      </c>
      <c r="Z84" s="74">
        <v>0.98</v>
      </c>
      <c r="AA84" s="74" t="s">
        <v>9</v>
      </c>
      <c r="AB84" s="74">
        <v>0.13</v>
      </c>
      <c r="AC84" s="74" t="s">
        <v>9</v>
      </c>
      <c r="AD84" s="74">
        <f t="shared" si="15"/>
        <v>1.1099999999999999</v>
      </c>
      <c r="AE84" s="76">
        <f t="shared" si="16"/>
        <v>0.17999999999999972</v>
      </c>
    </row>
    <row r="85" spans="24:31" x14ac:dyDescent="0.25">
      <c r="X85" s="73">
        <v>27</v>
      </c>
      <c r="Y85" s="74">
        <v>10.16</v>
      </c>
      <c r="Z85" s="74">
        <v>0.11</v>
      </c>
      <c r="AA85" s="74" t="s">
        <v>9</v>
      </c>
      <c r="AB85" s="74">
        <v>0.03</v>
      </c>
      <c r="AC85" s="74" t="s">
        <v>9</v>
      </c>
      <c r="AD85" s="74">
        <f t="shared" si="15"/>
        <v>0.14000000000000001</v>
      </c>
      <c r="AE85" s="76">
        <f t="shared" si="16"/>
        <v>8.0000000000000071E-2</v>
      </c>
    </row>
    <row r="86" spans="24:31" x14ac:dyDescent="0.25">
      <c r="X86" s="73">
        <v>28</v>
      </c>
      <c r="Y86" s="74">
        <v>10.42</v>
      </c>
      <c r="Z86" s="74">
        <v>0.38</v>
      </c>
      <c r="AA86" s="74" t="s">
        <v>9</v>
      </c>
      <c r="AB86" s="74">
        <v>0.5</v>
      </c>
      <c r="AC86" s="74" t="s">
        <v>9</v>
      </c>
      <c r="AD86" s="74">
        <f t="shared" si="15"/>
        <v>0.88</v>
      </c>
      <c r="AE86" s="76">
        <f t="shared" si="16"/>
        <v>0.25999999999999979</v>
      </c>
    </row>
    <row r="87" spans="24:31" x14ac:dyDescent="0.25">
      <c r="X87" s="73">
        <v>29</v>
      </c>
      <c r="Y87" s="74">
        <v>10.6</v>
      </c>
      <c r="Z87" s="74">
        <v>0.1</v>
      </c>
      <c r="AA87" s="74" t="s">
        <v>9</v>
      </c>
      <c r="AB87" s="74">
        <v>0.15</v>
      </c>
      <c r="AC87" s="74" t="s">
        <v>18</v>
      </c>
      <c r="AD87" s="74">
        <f t="shared" si="15"/>
        <v>0.25</v>
      </c>
      <c r="AE87" s="76">
        <f t="shared" si="16"/>
        <v>0.17999999999999972</v>
      </c>
    </row>
    <row r="88" spans="24:31" x14ac:dyDescent="0.25">
      <c r="X88" s="73">
        <v>30</v>
      </c>
      <c r="Y88" s="74">
        <v>10.76</v>
      </c>
      <c r="Z88" s="74">
        <v>0.18</v>
      </c>
      <c r="AA88" s="74" t="s">
        <v>9</v>
      </c>
      <c r="AB88" s="74">
        <v>0.2</v>
      </c>
      <c r="AC88" s="74" t="s">
        <v>9</v>
      </c>
      <c r="AD88" s="74">
        <f t="shared" si="15"/>
        <v>0.38</v>
      </c>
      <c r="AE88" s="76">
        <f t="shared" si="16"/>
        <v>0.16000000000000014</v>
      </c>
    </row>
    <row r="89" spans="24:31" x14ac:dyDescent="0.25">
      <c r="X89" s="73">
        <v>31</v>
      </c>
      <c r="Y89" s="74">
        <v>11.22</v>
      </c>
      <c r="Z89" s="74">
        <v>0.32</v>
      </c>
      <c r="AA89" s="74" t="s">
        <v>9</v>
      </c>
      <c r="AB89" s="74">
        <v>0.1</v>
      </c>
      <c r="AC89" s="74" t="s">
        <v>9</v>
      </c>
      <c r="AD89" s="74">
        <f t="shared" si="15"/>
        <v>0.42000000000000004</v>
      </c>
      <c r="AE89" s="76">
        <f t="shared" si="16"/>
        <v>0.46000000000000085</v>
      </c>
    </row>
    <row r="90" spans="24:31" x14ac:dyDescent="0.25">
      <c r="X90" s="73">
        <v>32</v>
      </c>
      <c r="Y90" s="74">
        <v>11.8</v>
      </c>
      <c r="Z90" s="74">
        <v>0.04</v>
      </c>
      <c r="AA90" s="74" t="s">
        <v>18</v>
      </c>
      <c r="AB90" s="74">
        <v>7.0000000000000007E-2</v>
      </c>
      <c r="AC90" s="74" t="s">
        <v>9</v>
      </c>
      <c r="AD90" s="74">
        <f t="shared" si="15"/>
        <v>0.11000000000000001</v>
      </c>
      <c r="AE90" s="76">
        <f t="shared" si="16"/>
        <v>0.58000000000000007</v>
      </c>
    </row>
    <row r="91" spans="24:31" x14ac:dyDescent="0.25">
      <c r="X91" s="73">
        <v>33</v>
      </c>
      <c r="Y91" s="74">
        <v>12.19</v>
      </c>
      <c r="Z91" s="74">
        <v>0.26</v>
      </c>
      <c r="AA91" s="74" t="s">
        <v>9</v>
      </c>
      <c r="AB91" s="74">
        <v>0.11</v>
      </c>
      <c r="AC91" s="74" t="s">
        <v>9</v>
      </c>
      <c r="AD91" s="74">
        <f t="shared" si="15"/>
        <v>0.37</v>
      </c>
      <c r="AE91" s="76">
        <f t="shared" si="16"/>
        <v>0.38999999999999879</v>
      </c>
    </row>
    <row r="92" spans="24:31" x14ac:dyDescent="0.25">
      <c r="X92" s="73">
        <v>34</v>
      </c>
      <c r="Y92" s="74">
        <v>13.07</v>
      </c>
      <c r="Z92" s="74">
        <v>0.26</v>
      </c>
      <c r="AA92" s="74" t="s">
        <v>9</v>
      </c>
      <c r="AB92" s="74">
        <v>0.72</v>
      </c>
      <c r="AC92" s="74" t="s">
        <v>9</v>
      </c>
      <c r="AD92" s="74">
        <f t="shared" si="15"/>
        <v>0.98</v>
      </c>
      <c r="AE92" s="76">
        <f t="shared" si="16"/>
        <v>0.88000000000000078</v>
      </c>
    </row>
    <row r="93" spans="24:31" x14ac:dyDescent="0.25">
      <c r="X93" s="73">
        <v>35</v>
      </c>
      <c r="Y93" s="74">
        <v>14.3</v>
      </c>
      <c r="Z93" s="74">
        <v>0.1</v>
      </c>
      <c r="AA93" s="74" t="s">
        <v>9</v>
      </c>
      <c r="AB93" s="74">
        <v>1.8</v>
      </c>
      <c r="AC93" s="74" t="s">
        <v>9</v>
      </c>
      <c r="AD93" s="74">
        <f t="shared" si="15"/>
        <v>1.9000000000000001</v>
      </c>
      <c r="AE93" s="76">
        <f t="shared" si="16"/>
        <v>1.2300000000000004</v>
      </c>
    </row>
    <row r="94" spans="24:31" x14ac:dyDescent="0.25">
      <c r="X94" s="73">
        <v>36</v>
      </c>
      <c r="Y94" s="74">
        <v>14.8</v>
      </c>
      <c r="Z94" s="74">
        <v>0.65</v>
      </c>
      <c r="AA94" s="74" t="s">
        <v>9</v>
      </c>
      <c r="AB94" s="74">
        <v>4</v>
      </c>
      <c r="AC94" s="74" t="s">
        <v>9</v>
      </c>
      <c r="AD94" s="74">
        <f t="shared" si="15"/>
        <v>4.6500000000000004</v>
      </c>
      <c r="AE94" s="76">
        <f t="shared" si="16"/>
        <v>0.5</v>
      </c>
    </row>
    <row r="95" spans="24:31" x14ac:dyDescent="0.25">
      <c r="X95" s="73">
        <v>37</v>
      </c>
      <c r="Y95" s="74">
        <v>15.26</v>
      </c>
      <c r="Z95" s="74">
        <v>0.44</v>
      </c>
      <c r="AA95" s="74" t="s">
        <v>9</v>
      </c>
      <c r="AB95" s="74">
        <v>0.1</v>
      </c>
      <c r="AC95" s="74" t="s">
        <v>9</v>
      </c>
      <c r="AD95" s="74">
        <f t="shared" si="15"/>
        <v>0.54</v>
      </c>
      <c r="AE95" s="76">
        <f t="shared" si="16"/>
        <v>0.45999999999999908</v>
      </c>
    </row>
    <row r="96" spans="24:31" ht="15.75" thickBot="1" x14ac:dyDescent="0.3">
      <c r="X96" s="77">
        <v>38</v>
      </c>
      <c r="Y96" s="78">
        <v>17.3</v>
      </c>
      <c r="Z96" s="78">
        <v>0.94</v>
      </c>
      <c r="AA96" s="78" t="s">
        <v>9</v>
      </c>
      <c r="AB96" s="78">
        <v>0.37</v>
      </c>
      <c r="AC96" s="78" t="s">
        <v>9</v>
      </c>
      <c r="AD96" s="78">
        <f t="shared" si="15"/>
        <v>1.31</v>
      </c>
      <c r="AE96" s="80">
        <f t="shared" si="16"/>
        <v>2.0400000000000009</v>
      </c>
    </row>
  </sheetData>
  <mergeCells count="6">
    <mergeCell ref="X57:AE57"/>
    <mergeCell ref="B25:E25"/>
    <mergeCell ref="B2:V2"/>
    <mergeCell ref="X4:AE4"/>
    <mergeCell ref="X33:AE33"/>
    <mergeCell ref="X2:AE2"/>
  </mergeCells>
  <conditionalFormatting sqref="C13:D13">
    <cfRule type="cellIs" dxfId="19" priority="5" operator="greaterThan">
      <formula>1</formula>
    </cfRule>
    <cfRule type="cellIs" dxfId="18" priority="6" operator="between">
      <formula>0.6</formula>
      <formula>1</formula>
    </cfRule>
    <cfRule type="cellIs" dxfId="17" priority="7" operator="between">
      <formula>0.3</formula>
      <formula>0.6</formula>
    </cfRule>
    <cfRule type="cellIs" dxfId="16" priority="8" operator="lessThan">
      <formula>0.3</formula>
    </cfRule>
  </conditionalFormatting>
  <conditionalFormatting sqref="E13:V13">
    <cfRule type="cellIs" dxfId="15" priority="1" operator="greaterThan">
      <formula>1</formula>
    </cfRule>
    <cfRule type="cellIs" dxfId="14" priority="2" operator="between">
      <formula>0.6</formula>
      <formula>1</formula>
    </cfRule>
    <cfRule type="cellIs" dxfId="13" priority="3" operator="between">
      <formula>0.3</formula>
      <formula>0.6</formula>
    </cfRule>
    <cfRule type="cellIs" dxfId="12" priority="4" operator="lessThan">
      <formula>0.3</formula>
    </cfRule>
  </conditionalFormatting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45"/>
  <sheetViews>
    <sheetView zoomScale="85" zoomScaleNormal="85" workbookViewId="0">
      <selection activeCell="T11" sqref="T10:T11"/>
    </sheetView>
  </sheetViews>
  <sheetFormatPr defaultColWidth="8.85546875" defaultRowHeight="15" x14ac:dyDescent="0.25"/>
  <cols>
    <col min="1" max="1" width="8.85546875" style="81"/>
    <col min="2" max="2" width="7.5703125" style="81" bestFit="1" customWidth="1"/>
    <col min="3" max="3" width="5.7109375" style="81" bestFit="1" customWidth="1"/>
    <col min="4" max="4" width="7.28515625" style="81" bestFit="1" customWidth="1"/>
    <col min="5" max="5" width="3" style="81" bestFit="1" customWidth="1"/>
    <col min="6" max="6" width="5.5703125" style="81" bestFit="1" customWidth="1"/>
    <col min="7" max="7" width="2.28515625" style="81" bestFit="1" customWidth="1"/>
    <col min="8" max="8" width="4.5703125" style="81" bestFit="1" customWidth="1"/>
    <col min="9" max="9" width="4.5703125" style="81" customWidth="1"/>
    <col min="10" max="10" width="6.7109375" style="81" bestFit="1" customWidth="1"/>
    <col min="11" max="11" width="7" style="81" bestFit="1" customWidth="1"/>
    <col min="12" max="13" width="7" style="81" customWidth="1"/>
    <col min="14" max="15" width="4.5703125" style="81" customWidth="1"/>
    <col min="16" max="16" width="6.28515625" style="81" bestFit="1" customWidth="1"/>
    <col min="17" max="17" width="6.7109375" style="81" bestFit="1" customWidth="1"/>
    <col min="18" max="18" width="6.7109375" style="81" customWidth="1"/>
    <col min="19" max="19" width="8.28515625" style="81" bestFit="1" customWidth="1"/>
    <col min="20" max="20" width="4.7109375" style="81" bestFit="1" customWidth="1"/>
    <col min="21" max="21" width="4.42578125" style="81" bestFit="1" customWidth="1"/>
    <col min="22" max="22" width="9.28515625" style="81" bestFit="1" customWidth="1"/>
    <col min="23" max="23" width="8.85546875" style="81"/>
    <col min="24" max="24" width="3" style="81" bestFit="1" customWidth="1"/>
    <col min="25" max="25" width="7.28515625" style="81" bestFit="1" customWidth="1"/>
    <col min="26" max="26" width="8.5703125" style="81" bestFit="1" customWidth="1"/>
    <col min="27" max="27" width="4.140625" style="81" bestFit="1" customWidth="1"/>
    <col min="28" max="28" width="8.85546875" style="81"/>
    <col min="29" max="29" width="4.42578125" style="81" bestFit="1" customWidth="1"/>
    <col min="30" max="31" width="5.140625" style="81" bestFit="1" customWidth="1"/>
    <col min="32" max="33" width="8.85546875" style="81"/>
    <col min="34" max="34" width="4" style="81" bestFit="1" customWidth="1"/>
    <col min="35" max="16384" width="8.85546875" style="81"/>
  </cols>
  <sheetData>
    <row r="1" spans="2:35" ht="15.75" thickBot="1" x14ac:dyDescent="0.3"/>
    <row r="2" spans="2:35" ht="15.75" thickBot="1" x14ac:dyDescent="0.3">
      <c r="B2" s="296" t="s">
        <v>186</v>
      </c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3"/>
      <c r="X2" s="262" t="s">
        <v>182</v>
      </c>
      <c r="Y2" s="290"/>
      <c r="Z2" s="290"/>
      <c r="AA2" s="290"/>
      <c r="AB2" s="290"/>
      <c r="AC2" s="290"/>
      <c r="AD2" s="290"/>
      <c r="AE2" s="291"/>
    </row>
    <row r="3" spans="2:35" ht="15.75" thickBot="1" x14ac:dyDescent="0.3">
      <c r="B3" s="69" t="s">
        <v>100</v>
      </c>
      <c r="C3" s="70" t="s">
        <v>8</v>
      </c>
      <c r="D3" s="132" t="s">
        <v>101</v>
      </c>
      <c r="E3" s="82" t="s">
        <v>9</v>
      </c>
      <c r="F3" s="70" t="s">
        <v>18</v>
      </c>
      <c r="G3" s="70" t="s">
        <v>19</v>
      </c>
      <c r="H3" s="82" t="s">
        <v>102</v>
      </c>
      <c r="I3" s="70" t="s">
        <v>204</v>
      </c>
      <c r="J3" s="70" t="s">
        <v>105</v>
      </c>
      <c r="K3" s="70" t="s">
        <v>106</v>
      </c>
      <c r="L3" s="70" t="s">
        <v>207</v>
      </c>
      <c r="M3" s="70" t="s">
        <v>201</v>
      </c>
      <c r="N3" s="82" t="s">
        <v>12</v>
      </c>
      <c r="O3" s="70" t="s">
        <v>208</v>
      </c>
      <c r="P3" s="70" t="s">
        <v>103</v>
      </c>
      <c r="Q3" s="70" t="s">
        <v>104</v>
      </c>
      <c r="R3" s="70" t="s">
        <v>205</v>
      </c>
      <c r="S3" s="70" t="s">
        <v>193</v>
      </c>
      <c r="T3" s="82" t="s">
        <v>17</v>
      </c>
      <c r="U3" s="82" t="s">
        <v>107</v>
      </c>
      <c r="V3" s="83" t="s">
        <v>82</v>
      </c>
    </row>
    <row r="4" spans="2:35" ht="16.5" thickTop="1" thickBot="1" x14ac:dyDescent="0.3">
      <c r="B4" s="73" t="s">
        <v>93</v>
      </c>
      <c r="C4" s="74">
        <f>MAX(X6:X24)</f>
        <v>19</v>
      </c>
      <c r="D4" s="84" t="s">
        <v>73</v>
      </c>
      <c r="E4" s="74">
        <v>20</v>
      </c>
      <c r="F4" s="74">
        <v>18</v>
      </c>
      <c r="G4" s="74">
        <v>0</v>
      </c>
      <c r="H4" s="93">
        <f>AVERAGE(AD6:AD24)</f>
        <v>0.89157894736842114</v>
      </c>
      <c r="I4" s="93">
        <f>MEDIAN(AD6:AD24)</f>
        <v>0.36</v>
      </c>
      <c r="J4" s="74">
        <f>MIN(AD6:AD24)</f>
        <v>4.4999999999999998E-2</v>
      </c>
      <c r="K4" s="74">
        <f>MAX(AD6:AD24)</f>
        <v>4.0299999999999994</v>
      </c>
      <c r="L4" s="74">
        <f>K4-J4</f>
        <v>3.9849999999999994</v>
      </c>
      <c r="M4" s="225">
        <f>(QUARTILE(AD6:AD24,3)-QUARTILE(AD6:AD24,1))/I4</f>
        <v>2.4444444444444446</v>
      </c>
      <c r="N4" s="93">
        <f>AVERAGE(AE6:AE24)</f>
        <v>0.36315789473684212</v>
      </c>
      <c r="O4" s="93">
        <f>MEDIAN(AE6:AE24)</f>
        <v>0.20999999999999996</v>
      </c>
      <c r="P4" s="93">
        <f>MIN(AE6:AE24)</f>
        <v>4.9999999999998934E-3</v>
      </c>
      <c r="Q4" s="74">
        <f>MAX(AE6:AE24)</f>
        <v>1.1099999999999999</v>
      </c>
      <c r="R4" s="93">
        <f>Q4-P4</f>
        <v>1.105</v>
      </c>
      <c r="S4" s="225">
        <f>(QUARTILE(AE6:AE24,3)-QUARTILE(AE6:AE24,1))/O4</f>
        <v>2.571428571428569</v>
      </c>
      <c r="T4" s="93">
        <f>C4/19.3</f>
        <v>0.98445595854922274</v>
      </c>
      <c r="U4" s="85">
        <f>E4/SUM(E4:G4)</f>
        <v>0.52631578947368418</v>
      </c>
      <c r="V4" s="86">
        <f>G4/SUM(E4:G4)</f>
        <v>0</v>
      </c>
      <c r="X4" s="304" t="s">
        <v>92</v>
      </c>
      <c r="Y4" s="302"/>
      <c r="Z4" s="302"/>
      <c r="AA4" s="302"/>
      <c r="AB4" s="302"/>
      <c r="AC4" s="302"/>
      <c r="AD4" s="302"/>
      <c r="AE4" s="303"/>
    </row>
    <row r="5" spans="2:35" ht="15.75" thickBot="1" x14ac:dyDescent="0.3">
      <c r="B5" s="77" t="s">
        <v>97</v>
      </c>
      <c r="C5" s="78">
        <f>MAX(X28:X45)</f>
        <v>18</v>
      </c>
      <c r="D5" s="87" t="s">
        <v>73</v>
      </c>
      <c r="E5" s="78">
        <v>25</v>
      </c>
      <c r="F5" s="78">
        <v>11</v>
      </c>
      <c r="G5" s="88">
        <v>0</v>
      </c>
      <c r="H5" s="94">
        <f>AVERAGE(AD28:AD45)</f>
        <v>3.6966666666666663</v>
      </c>
      <c r="I5" s="94">
        <f>MEDIAN(AD28:AD45)</f>
        <v>1.98</v>
      </c>
      <c r="J5" s="78">
        <f>MIN(AD28:AD45)</f>
        <v>0.2</v>
      </c>
      <c r="K5" s="78">
        <f>MAX(AD28:AD45)</f>
        <v>14.4</v>
      </c>
      <c r="L5" s="78">
        <f>K5-J5</f>
        <v>14.200000000000001</v>
      </c>
      <c r="M5" s="226">
        <f>(QUARTILE(AD28:AD45,3)-QUARTILE(AD28:AD45,1))/I5</f>
        <v>1.9179292929292928</v>
      </c>
      <c r="N5" s="94">
        <f>AVERAGE(AE28:AE45)</f>
        <v>0.38222222222222224</v>
      </c>
      <c r="O5" s="94">
        <f>MEDIAN(AE28:AE45)</f>
        <v>0.25499999999999989</v>
      </c>
      <c r="P5" s="94">
        <f>MIN(AE28:AE45)</f>
        <v>9.9999999999999534E-3</v>
      </c>
      <c r="Q5" s="78">
        <f>MAX(AE28:AE45)</f>
        <v>1.67</v>
      </c>
      <c r="R5" s="94">
        <f>Q5-P5</f>
        <v>1.66</v>
      </c>
      <c r="S5" s="226">
        <f>(QUARTILE(AE28:AE45,3)-QUARTILE(AE28:AE45,1))/O5</f>
        <v>2.1078431372549025</v>
      </c>
      <c r="T5" s="94">
        <f>C5/19.3</f>
        <v>0.93264248704663211</v>
      </c>
      <c r="U5" s="89">
        <f>E5/SUM(E5:G5)</f>
        <v>0.69444444444444442</v>
      </c>
      <c r="V5" s="90">
        <f>G5/SUM(E5:G5)</f>
        <v>0</v>
      </c>
      <c r="X5" s="69" t="s">
        <v>37</v>
      </c>
      <c r="Y5" s="70" t="s">
        <v>108</v>
      </c>
      <c r="Z5" s="70" t="s">
        <v>111</v>
      </c>
      <c r="AA5" s="70" t="s">
        <v>110</v>
      </c>
      <c r="AB5" s="70" t="s">
        <v>109</v>
      </c>
      <c r="AC5" s="71" t="s">
        <v>112</v>
      </c>
      <c r="AD5" s="70" t="s">
        <v>83</v>
      </c>
      <c r="AE5" s="72" t="s">
        <v>11</v>
      </c>
    </row>
    <row r="6" spans="2:35" x14ac:dyDescent="0.25">
      <c r="X6" s="73">
        <v>1</v>
      </c>
      <c r="Y6" s="74">
        <v>0.19</v>
      </c>
      <c r="Z6" s="74">
        <v>0.28000000000000003</v>
      </c>
      <c r="AA6" s="74" t="s">
        <v>9</v>
      </c>
      <c r="AB6" s="74">
        <v>0.51</v>
      </c>
      <c r="AC6" s="75" t="s">
        <v>18</v>
      </c>
      <c r="AD6" s="74">
        <f t="shared" ref="AD6:AD24" si="0">Z6+AB6</f>
        <v>0.79</v>
      </c>
      <c r="AE6" s="76">
        <f>Y6</f>
        <v>0.19</v>
      </c>
      <c r="AI6" s="74"/>
    </row>
    <row r="7" spans="2:35" ht="15.75" thickBot="1" x14ac:dyDescent="0.3">
      <c r="X7" s="73">
        <v>2</v>
      </c>
      <c r="Y7" s="74">
        <v>0.28999999999999998</v>
      </c>
      <c r="Z7" s="74">
        <v>0.15</v>
      </c>
      <c r="AA7" s="74" t="s">
        <v>18</v>
      </c>
      <c r="AB7" s="74">
        <v>7.0000000000000007E-2</v>
      </c>
      <c r="AC7" s="75" t="s">
        <v>18</v>
      </c>
      <c r="AD7" s="74">
        <f t="shared" si="0"/>
        <v>0.22</v>
      </c>
      <c r="AE7" s="76">
        <f>Y7-Y6</f>
        <v>9.9999999999999978E-2</v>
      </c>
      <c r="AI7" s="74"/>
    </row>
    <row r="8" spans="2:35" x14ac:dyDescent="0.25">
      <c r="B8" s="234" t="s">
        <v>13</v>
      </c>
      <c r="C8" s="228">
        <f>AVERAGE(C4:C5)</f>
        <v>18.5</v>
      </c>
      <c r="D8" s="228"/>
      <c r="E8" s="228">
        <f t="shared" ref="E8:V8" si="1">AVERAGE(E4:E5)</f>
        <v>22.5</v>
      </c>
      <c r="F8" s="228">
        <f t="shared" si="1"/>
        <v>14.5</v>
      </c>
      <c r="G8" s="228">
        <f t="shared" si="1"/>
        <v>0</v>
      </c>
      <c r="H8" s="228">
        <f t="shared" si="1"/>
        <v>2.2941228070175437</v>
      </c>
      <c r="I8" s="228">
        <f t="shared" si="1"/>
        <v>1.17</v>
      </c>
      <c r="J8" s="228">
        <f t="shared" si="1"/>
        <v>0.1225</v>
      </c>
      <c r="K8" s="228">
        <f t="shared" si="1"/>
        <v>9.2149999999999999</v>
      </c>
      <c r="L8" s="228">
        <f t="shared" si="1"/>
        <v>9.0925000000000011</v>
      </c>
      <c r="M8" s="228">
        <f t="shared" si="1"/>
        <v>2.1811868686868685</v>
      </c>
      <c r="N8" s="228">
        <f t="shared" si="1"/>
        <v>0.37269005847953218</v>
      </c>
      <c r="O8" s="228">
        <f t="shared" si="1"/>
        <v>0.23249999999999993</v>
      </c>
      <c r="P8" s="228">
        <f t="shared" si="1"/>
        <v>7.4999999999999234E-3</v>
      </c>
      <c r="Q8" s="228">
        <f t="shared" si="1"/>
        <v>1.39</v>
      </c>
      <c r="R8" s="228">
        <f t="shared" si="1"/>
        <v>1.3824999999999998</v>
      </c>
      <c r="S8" s="228">
        <f t="shared" si="1"/>
        <v>2.3396358543417355</v>
      </c>
      <c r="T8" s="228">
        <f t="shared" si="1"/>
        <v>0.95854922279792742</v>
      </c>
      <c r="U8" s="228">
        <f t="shared" si="1"/>
        <v>0.61038011695906436</v>
      </c>
      <c r="V8" s="228">
        <f t="shared" si="1"/>
        <v>0</v>
      </c>
      <c r="X8" s="73">
        <v>3</v>
      </c>
      <c r="Y8" s="74">
        <v>0.29499999999999998</v>
      </c>
      <c r="Z8" s="74">
        <v>5.0000000000000001E-3</v>
      </c>
      <c r="AA8" s="74" t="s">
        <v>9</v>
      </c>
      <c r="AB8" s="74">
        <v>0.04</v>
      </c>
      <c r="AC8" s="75" t="s">
        <v>9</v>
      </c>
      <c r="AD8" s="74">
        <f t="shared" si="0"/>
        <v>4.4999999999999998E-2</v>
      </c>
      <c r="AE8" s="76">
        <f t="shared" ref="AE8:AE24" si="2">Y8-Y7</f>
        <v>5.0000000000000044E-3</v>
      </c>
      <c r="AI8" s="74"/>
    </row>
    <row r="9" spans="2:35" x14ac:dyDescent="0.25">
      <c r="B9" s="235" t="s">
        <v>198</v>
      </c>
      <c r="C9" s="231">
        <f>MEDIAN(C4:C5)</f>
        <v>18.5</v>
      </c>
      <c r="D9" s="231"/>
      <c r="E9" s="231">
        <f t="shared" ref="E9:V9" si="3">MEDIAN(E4:E5)</f>
        <v>22.5</v>
      </c>
      <c r="F9" s="231">
        <f t="shared" si="3"/>
        <v>14.5</v>
      </c>
      <c r="G9" s="231">
        <f t="shared" si="3"/>
        <v>0</v>
      </c>
      <c r="H9" s="231">
        <f t="shared" si="3"/>
        <v>2.2941228070175437</v>
      </c>
      <c r="I9" s="231">
        <f t="shared" si="3"/>
        <v>1.17</v>
      </c>
      <c r="J9" s="231">
        <f t="shared" si="3"/>
        <v>0.12250000000000001</v>
      </c>
      <c r="K9" s="231">
        <f t="shared" si="3"/>
        <v>9.2149999999999999</v>
      </c>
      <c r="L9" s="231">
        <f t="shared" si="3"/>
        <v>9.0925000000000011</v>
      </c>
      <c r="M9" s="231">
        <f t="shared" si="3"/>
        <v>2.1811868686868685</v>
      </c>
      <c r="N9" s="231">
        <f t="shared" si="3"/>
        <v>0.37269005847953218</v>
      </c>
      <c r="O9" s="231">
        <f t="shared" si="3"/>
        <v>0.23249999999999993</v>
      </c>
      <c r="P9" s="231">
        <f t="shared" si="3"/>
        <v>7.4999999999999234E-3</v>
      </c>
      <c r="Q9" s="231">
        <f t="shared" si="3"/>
        <v>1.39</v>
      </c>
      <c r="R9" s="231">
        <f t="shared" si="3"/>
        <v>1.3824999999999998</v>
      </c>
      <c r="S9" s="231">
        <f t="shared" si="3"/>
        <v>2.3396358543417355</v>
      </c>
      <c r="T9" s="231">
        <f t="shared" si="3"/>
        <v>0.95854922279792742</v>
      </c>
      <c r="U9" s="231">
        <f t="shared" si="3"/>
        <v>0.61038011695906436</v>
      </c>
      <c r="V9" s="231">
        <f t="shared" si="3"/>
        <v>0</v>
      </c>
      <c r="X9" s="73">
        <v>4</v>
      </c>
      <c r="Y9" s="74">
        <v>0.41</v>
      </c>
      <c r="Z9" s="74">
        <v>0.15</v>
      </c>
      <c r="AA9" s="74" t="s">
        <v>18</v>
      </c>
      <c r="AB9" s="74">
        <v>0.27</v>
      </c>
      <c r="AC9" s="75" t="s">
        <v>18</v>
      </c>
      <c r="AD9" s="74">
        <f t="shared" si="0"/>
        <v>0.42000000000000004</v>
      </c>
      <c r="AE9" s="76">
        <f t="shared" si="2"/>
        <v>0.11499999999999999</v>
      </c>
      <c r="AI9" s="74"/>
    </row>
    <row r="10" spans="2:35" x14ac:dyDescent="0.25">
      <c r="B10" s="235" t="s">
        <v>69</v>
      </c>
      <c r="C10" s="231">
        <f>MIN(C4:C5)</f>
        <v>18</v>
      </c>
      <c r="D10" s="231"/>
      <c r="E10" s="231">
        <f t="shared" ref="E10:V10" si="4">MIN(E4:E5)</f>
        <v>20</v>
      </c>
      <c r="F10" s="231">
        <f t="shared" si="4"/>
        <v>11</v>
      </c>
      <c r="G10" s="231">
        <f t="shared" si="4"/>
        <v>0</v>
      </c>
      <c r="H10" s="231">
        <f t="shared" si="4"/>
        <v>0.89157894736842114</v>
      </c>
      <c r="I10" s="231">
        <f t="shared" si="4"/>
        <v>0.36</v>
      </c>
      <c r="J10" s="231">
        <f t="shared" si="4"/>
        <v>4.4999999999999998E-2</v>
      </c>
      <c r="K10" s="231">
        <f t="shared" si="4"/>
        <v>4.0299999999999994</v>
      </c>
      <c r="L10" s="231">
        <f t="shared" si="4"/>
        <v>3.9849999999999994</v>
      </c>
      <c r="M10" s="231">
        <f t="shared" si="4"/>
        <v>1.9179292929292928</v>
      </c>
      <c r="N10" s="231">
        <f t="shared" si="4"/>
        <v>0.36315789473684212</v>
      </c>
      <c r="O10" s="231">
        <f t="shared" si="4"/>
        <v>0.20999999999999996</v>
      </c>
      <c r="P10" s="231">
        <f t="shared" si="4"/>
        <v>4.9999999999998934E-3</v>
      </c>
      <c r="Q10" s="231">
        <f t="shared" si="4"/>
        <v>1.1099999999999999</v>
      </c>
      <c r="R10" s="231">
        <f t="shared" si="4"/>
        <v>1.105</v>
      </c>
      <c r="S10" s="231">
        <f t="shared" si="4"/>
        <v>2.1078431372549025</v>
      </c>
      <c r="T10" s="231">
        <f t="shared" si="4"/>
        <v>0.93264248704663211</v>
      </c>
      <c r="U10" s="231">
        <f t="shared" si="4"/>
        <v>0.52631578947368418</v>
      </c>
      <c r="V10" s="231">
        <f t="shared" si="4"/>
        <v>0</v>
      </c>
      <c r="X10" s="73">
        <v>5</v>
      </c>
      <c r="Y10" s="74">
        <v>1.32</v>
      </c>
      <c r="Z10" s="74">
        <v>0.13</v>
      </c>
      <c r="AA10" s="74" t="s">
        <v>18</v>
      </c>
      <c r="AB10" s="74">
        <v>0.04</v>
      </c>
      <c r="AC10" s="75" t="s">
        <v>18</v>
      </c>
      <c r="AD10" s="74">
        <f t="shared" si="0"/>
        <v>0.17</v>
      </c>
      <c r="AE10" s="76">
        <f t="shared" si="2"/>
        <v>0.91000000000000014</v>
      </c>
      <c r="AI10" s="74"/>
    </row>
    <row r="11" spans="2:35" x14ac:dyDescent="0.25">
      <c r="B11" s="235" t="s">
        <v>39</v>
      </c>
      <c r="C11" s="231">
        <f>MAX(C4:C5)</f>
        <v>19</v>
      </c>
      <c r="D11" s="231"/>
      <c r="E11" s="231">
        <f t="shared" ref="E11:V11" si="5">MAX(E4:E5)</f>
        <v>25</v>
      </c>
      <c r="F11" s="231">
        <f t="shared" si="5"/>
        <v>18</v>
      </c>
      <c r="G11" s="231">
        <f t="shared" si="5"/>
        <v>0</v>
      </c>
      <c r="H11" s="231">
        <f t="shared" si="5"/>
        <v>3.6966666666666663</v>
      </c>
      <c r="I11" s="231">
        <f t="shared" si="5"/>
        <v>1.98</v>
      </c>
      <c r="J11" s="231">
        <f t="shared" si="5"/>
        <v>0.2</v>
      </c>
      <c r="K11" s="231">
        <f t="shared" si="5"/>
        <v>14.4</v>
      </c>
      <c r="L11" s="231">
        <f t="shared" si="5"/>
        <v>14.200000000000001</v>
      </c>
      <c r="M11" s="231">
        <f t="shared" si="5"/>
        <v>2.4444444444444446</v>
      </c>
      <c r="N11" s="231">
        <f t="shared" si="5"/>
        <v>0.38222222222222224</v>
      </c>
      <c r="O11" s="231">
        <f t="shared" si="5"/>
        <v>0.25499999999999989</v>
      </c>
      <c r="P11" s="231">
        <f t="shared" si="5"/>
        <v>9.9999999999999534E-3</v>
      </c>
      <c r="Q11" s="231">
        <f t="shared" si="5"/>
        <v>1.67</v>
      </c>
      <c r="R11" s="231">
        <f t="shared" si="5"/>
        <v>1.66</v>
      </c>
      <c r="S11" s="231">
        <f t="shared" si="5"/>
        <v>2.571428571428569</v>
      </c>
      <c r="T11" s="231">
        <f t="shared" si="5"/>
        <v>0.98445595854922274</v>
      </c>
      <c r="U11" s="231">
        <f t="shared" si="5"/>
        <v>0.69444444444444442</v>
      </c>
      <c r="V11" s="231">
        <f t="shared" si="5"/>
        <v>0</v>
      </c>
      <c r="X11" s="73">
        <v>6</v>
      </c>
      <c r="Y11" s="74">
        <v>1.99</v>
      </c>
      <c r="Z11" s="74">
        <v>0.16</v>
      </c>
      <c r="AA11" s="74" t="s">
        <v>18</v>
      </c>
      <c r="AB11" s="74">
        <v>0.2</v>
      </c>
      <c r="AC11" s="75" t="s">
        <v>18</v>
      </c>
      <c r="AD11" s="74">
        <f t="shared" si="0"/>
        <v>0.36</v>
      </c>
      <c r="AE11" s="76">
        <f t="shared" si="2"/>
        <v>0.66999999999999993</v>
      </c>
      <c r="AI11" s="74"/>
    </row>
    <row r="12" spans="2:35" x14ac:dyDescent="0.25">
      <c r="B12" s="235" t="s">
        <v>197</v>
      </c>
      <c r="C12" s="4">
        <f>(MAX(C4:C5)-MIN(C4:C6))</f>
        <v>1</v>
      </c>
      <c r="D12" s="4"/>
      <c r="E12" s="4">
        <f t="shared" ref="E12:V12" si="6">(MAX(E4:E5)-MIN(E4:E6))</f>
        <v>5</v>
      </c>
      <c r="F12" s="4">
        <f t="shared" si="6"/>
        <v>7</v>
      </c>
      <c r="G12" s="4">
        <f t="shared" si="6"/>
        <v>0</v>
      </c>
      <c r="H12" s="4">
        <f t="shared" si="6"/>
        <v>2.8050877192982453</v>
      </c>
      <c r="I12" s="4">
        <f t="shared" si="6"/>
        <v>1.62</v>
      </c>
      <c r="J12" s="4">
        <f t="shared" si="6"/>
        <v>0.15500000000000003</v>
      </c>
      <c r="K12" s="4">
        <f t="shared" si="6"/>
        <v>10.370000000000001</v>
      </c>
      <c r="L12" s="4">
        <f t="shared" si="6"/>
        <v>10.215000000000002</v>
      </c>
      <c r="M12" s="4">
        <f t="shared" si="6"/>
        <v>0.52651515151515182</v>
      </c>
      <c r="N12" s="4">
        <f t="shared" si="6"/>
        <v>1.9064327485380117E-2</v>
      </c>
      <c r="O12" s="4">
        <f t="shared" si="6"/>
        <v>4.4999999999999929E-2</v>
      </c>
      <c r="P12" s="4">
        <f t="shared" si="6"/>
        <v>5.00000000000006E-3</v>
      </c>
      <c r="Q12" s="4">
        <f t="shared" si="6"/>
        <v>0.56000000000000005</v>
      </c>
      <c r="R12" s="4">
        <f t="shared" si="6"/>
        <v>0.55499999999999994</v>
      </c>
      <c r="S12" s="4">
        <f t="shared" si="6"/>
        <v>0.46358543417366649</v>
      </c>
      <c r="T12" s="4">
        <f t="shared" si="6"/>
        <v>5.1813471502590636E-2</v>
      </c>
      <c r="U12" s="4">
        <f t="shared" si="6"/>
        <v>0.16812865497076024</v>
      </c>
      <c r="V12" s="4">
        <f t="shared" si="6"/>
        <v>0</v>
      </c>
      <c r="X12" s="73">
        <v>7</v>
      </c>
      <c r="Y12" s="74">
        <v>2.2999999999999998</v>
      </c>
      <c r="Z12" s="74">
        <v>1.81</v>
      </c>
      <c r="AA12" s="74" t="s">
        <v>9</v>
      </c>
      <c r="AB12" s="74">
        <v>0.51</v>
      </c>
      <c r="AC12" s="75" t="s">
        <v>18</v>
      </c>
      <c r="AD12" s="74">
        <f t="shared" si="0"/>
        <v>2.3200000000000003</v>
      </c>
      <c r="AE12" s="76">
        <f t="shared" si="2"/>
        <v>0.30999999999999983</v>
      </c>
      <c r="AI12" s="74"/>
    </row>
    <row r="13" spans="2:35" ht="15.75" thickBot="1" x14ac:dyDescent="0.3">
      <c r="B13" s="236" t="s">
        <v>193</v>
      </c>
      <c r="C13" s="244">
        <f>(QUARTILE(C4:C5,3)-QUARTILE(C4:C5,1))/C9</f>
        <v>2.7027027027027029E-2</v>
      </c>
      <c r="D13" s="244"/>
      <c r="E13" s="244">
        <f t="shared" ref="E13:V13" si="7">(QUARTILE(E4:E5,3)-QUARTILE(E4:E5,1))/E9</f>
        <v>0.1111111111111111</v>
      </c>
      <c r="F13" s="244">
        <f t="shared" si="7"/>
        <v>0.2413793103448276</v>
      </c>
      <c r="G13" s="244" t="e">
        <f t="shared" si="7"/>
        <v>#DIV/0!</v>
      </c>
      <c r="H13" s="244">
        <f t="shared" si="7"/>
        <v>0.6113638970672578</v>
      </c>
      <c r="I13" s="244">
        <f t="shared" si="7"/>
        <v>0.69230769230769251</v>
      </c>
      <c r="J13" s="244">
        <f t="shared" si="7"/>
        <v>0.63265306122448972</v>
      </c>
      <c r="K13" s="244">
        <f t="shared" si="7"/>
        <v>0.56266956049918626</v>
      </c>
      <c r="L13" s="244">
        <f t="shared" si="7"/>
        <v>0.56172669782788009</v>
      </c>
      <c r="M13" s="244">
        <f t="shared" si="7"/>
        <v>0.12069464544138928</v>
      </c>
      <c r="N13" s="244">
        <f t="shared" si="7"/>
        <v>2.5576651498509333E-2</v>
      </c>
      <c r="O13" s="244">
        <f t="shared" si="7"/>
        <v>9.6774193548386969E-2</v>
      </c>
      <c r="P13" s="244">
        <f t="shared" si="7"/>
        <v>0.33333333333334075</v>
      </c>
      <c r="Q13" s="244">
        <f t="shared" si="7"/>
        <v>0.20143884892086319</v>
      </c>
      <c r="R13" s="244">
        <f t="shared" si="7"/>
        <v>0.20072332730560588</v>
      </c>
      <c r="S13" s="244">
        <f t="shared" si="7"/>
        <v>9.9072134091588854E-2</v>
      </c>
      <c r="T13" s="244">
        <f t="shared" si="7"/>
        <v>2.7027027027026893E-2</v>
      </c>
      <c r="U13" s="244">
        <f t="shared" si="7"/>
        <v>0.13772455089820368</v>
      </c>
      <c r="V13" s="244" t="e">
        <f t="shared" si="7"/>
        <v>#DIV/0!</v>
      </c>
      <c r="X13" s="73">
        <v>8</v>
      </c>
      <c r="Y13" s="74">
        <v>2.39</v>
      </c>
      <c r="Z13" s="74">
        <v>5.0000000000000001E-3</v>
      </c>
      <c r="AA13" s="74" t="s">
        <v>18</v>
      </c>
      <c r="AB13" s="74">
        <v>0.13</v>
      </c>
      <c r="AC13" s="75" t="s">
        <v>18</v>
      </c>
      <c r="AD13" s="74">
        <f t="shared" si="0"/>
        <v>0.13500000000000001</v>
      </c>
      <c r="AE13" s="76">
        <f t="shared" si="2"/>
        <v>9.0000000000000302E-2</v>
      </c>
      <c r="AI13" s="74"/>
    </row>
    <row r="14" spans="2:35" x14ac:dyDescent="0.25">
      <c r="X14" s="73">
        <v>9</v>
      </c>
      <c r="Y14" s="74">
        <v>3.5</v>
      </c>
      <c r="Z14" s="74">
        <v>1.78</v>
      </c>
      <c r="AA14" s="74" t="s">
        <v>9</v>
      </c>
      <c r="AB14" s="74">
        <v>0.64</v>
      </c>
      <c r="AC14" s="75" t="s">
        <v>9</v>
      </c>
      <c r="AD14" s="74">
        <f t="shared" si="0"/>
        <v>2.42</v>
      </c>
      <c r="AE14" s="76">
        <f t="shared" si="2"/>
        <v>1.1099999999999999</v>
      </c>
      <c r="AI14" s="74"/>
    </row>
    <row r="15" spans="2:35" x14ac:dyDescent="0.25">
      <c r="X15" s="73">
        <v>10</v>
      </c>
      <c r="Y15" s="74">
        <v>4.09</v>
      </c>
      <c r="Z15" s="74">
        <v>1.1499999999999999</v>
      </c>
      <c r="AA15" s="74" t="s">
        <v>18</v>
      </c>
      <c r="AB15" s="74">
        <v>2.88</v>
      </c>
      <c r="AC15" s="75" t="s">
        <v>9</v>
      </c>
      <c r="AD15" s="74">
        <f t="shared" si="0"/>
        <v>4.0299999999999994</v>
      </c>
      <c r="AE15" s="76">
        <f t="shared" si="2"/>
        <v>0.58999999999999986</v>
      </c>
      <c r="AI15" s="74"/>
    </row>
    <row r="16" spans="2:35" x14ac:dyDescent="0.25">
      <c r="X16" s="73">
        <v>11</v>
      </c>
      <c r="Y16" s="74">
        <v>4.3</v>
      </c>
      <c r="Z16" s="74">
        <v>0.25</v>
      </c>
      <c r="AA16" s="74" t="s">
        <v>9</v>
      </c>
      <c r="AB16" s="74">
        <v>0.05</v>
      </c>
      <c r="AC16" s="75" t="s">
        <v>9</v>
      </c>
      <c r="AD16" s="74">
        <f t="shared" si="0"/>
        <v>0.3</v>
      </c>
      <c r="AE16" s="76">
        <f t="shared" si="2"/>
        <v>0.20999999999999996</v>
      </c>
      <c r="AI16" s="74"/>
    </row>
    <row r="17" spans="2:35" ht="15.75" thickBot="1" x14ac:dyDescent="0.3">
      <c r="X17" s="73">
        <v>12</v>
      </c>
      <c r="Y17" s="74">
        <v>5.2</v>
      </c>
      <c r="Z17" s="74">
        <v>0.6</v>
      </c>
      <c r="AA17" s="74" t="s">
        <v>18</v>
      </c>
      <c r="AB17" s="74">
        <v>0.68</v>
      </c>
      <c r="AC17" s="75" t="s">
        <v>9</v>
      </c>
      <c r="AD17" s="74">
        <f t="shared" si="0"/>
        <v>1.28</v>
      </c>
      <c r="AE17" s="76">
        <f t="shared" si="2"/>
        <v>0.90000000000000036</v>
      </c>
      <c r="AI17" s="74"/>
    </row>
    <row r="18" spans="2:35" ht="15.75" thickBot="1" x14ac:dyDescent="0.3">
      <c r="B18" s="299" t="s">
        <v>84</v>
      </c>
      <c r="C18" s="300"/>
      <c r="D18" s="300"/>
      <c r="E18" s="301"/>
      <c r="F18" s="91" t="s">
        <v>113</v>
      </c>
      <c r="X18" s="73">
        <v>14</v>
      </c>
      <c r="Y18" s="74">
        <v>5.81</v>
      </c>
      <c r="Z18" s="74">
        <v>0.02</v>
      </c>
      <c r="AA18" s="74" t="s">
        <v>18</v>
      </c>
      <c r="AB18" s="74">
        <v>0.19</v>
      </c>
      <c r="AC18" s="75" t="s">
        <v>9</v>
      </c>
      <c r="AD18" s="74">
        <f t="shared" si="0"/>
        <v>0.21</v>
      </c>
      <c r="AE18" s="76">
        <f t="shared" si="2"/>
        <v>0.60999999999999943</v>
      </c>
      <c r="AI18" s="74"/>
    </row>
    <row r="19" spans="2:35" x14ac:dyDescent="0.25">
      <c r="X19" s="73">
        <v>13</v>
      </c>
      <c r="Y19" s="74">
        <v>5.86</v>
      </c>
      <c r="Z19" s="74">
        <v>0.4</v>
      </c>
      <c r="AA19" s="74" t="s">
        <v>18</v>
      </c>
      <c r="AB19" s="74">
        <v>0.26</v>
      </c>
      <c r="AC19" s="75" t="s">
        <v>9</v>
      </c>
      <c r="AD19" s="74">
        <f t="shared" si="0"/>
        <v>0.66</v>
      </c>
      <c r="AE19" s="76">
        <f t="shared" si="2"/>
        <v>5.0000000000000711E-2</v>
      </c>
      <c r="AI19" s="74"/>
    </row>
    <row r="20" spans="2:35" x14ac:dyDescent="0.25">
      <c r="X20" s="73">
        <v>15</v>
      </c>
      <c r="Y20" s="74">
        <v>5.8650000000000002</v>
      </c>
      <c r="Z20" s="74">
        <v>7.0000000000000007E-2</v>
      </c>
      <c r="AA20" s="74" t="s">
        <v>18</v>
      </c>
      <c r="AB20" s="74">
        <v>0.08</v>
      </c>
      <c r="AC20" s="75" t="s">
        <v>9</v>
      </c>
      <c r="AD20" s="74">
        <f t="shared" si="0"/>
        <v>0.15000000000000002</v>
      </c>
      <c r="AE20" s="76">
        <f t="shared" si="2"/>
        <v>4.9999999999998934E-3</v>
      </c>
      <c r="AI20" s="74"/>
    </row>
    <row r="21" spans="2:35" x14ac:dyDescent="0.25">
      <c r="X21" s="73">
        <v>16</v>
      </c>
      <c r="Y21" s="74">
        <v>5.9</v>
      </c>
      <c r="Z21" s="74">
        <v>0.17</v>
      </c>
      <c r="AA21" s="74" t="s">
        <v>9</v>
      </c>
      <c r="AB21" s="74">
        <v>0.02</v>
      </c>
      <c r="AC21" s="75" t="s">
        <v>9</v>
      </c>
      <c r="AD21" s="74">
        <f t="shared" si="0"/>
        <v>0.19</v>
      </c>
      <c r="AE21" s="76">
        <f t="shared" si="2"/>
        <v>3.5000000000000142E-2</v>
      </c>
      <c r="AI21" s="74"/>
    </row>
    <row r="22" spans="2:35" x14ac:dyDescent="0.25">
      <c r="X22" s="73">
        <v>17</v>
      </c>
      <c r="Y22" s="74">
        <v>5.93</v>
      </c>
      <c r="Z22" s="74">
        <v>0.27</v>
      </c>
      <c r="AA22" s="74" t="s">
        <v>9</v>
      </c>
      <c r="AB22" s="74">
        <v>0.61</v>
      </c>
      <c r="AC22" s="75" t="s">
        <v>18</v>
      </c>
      <c r="AD22" s="74">
        <f t="shared" si="0"/>
        <v>0.88</v>
      </c>
      <c r="AE22" s="76">
        <f t="shared" si="2"/>
        <v>2.9999999999999361E-2</v>
      </c>
      <c r="AI22" s="74"/>
    </row>
    <row r="23" spans="2:35" ht="15.75" thickBot="1" x14ac:dyDescent="0.3">
      <c r="X23" s="73">
        <v>18</v>
      </c>
      <c r="Y23" s="74">
        <v>6.29</v>
      </c>
      <c r="Z23" s="74">
        <v>0.18</v>
      </c>
      <c r="AA23" s="74" t="s">
        <v>9</v>
      </c>
      <c r="AB23" s="74">
        <v>0.16</v>
      </c>
      <c r="AC23" s="75" t="s">
        <v>18</v>
      </c>
      <c r="AD23" s="74">
        <f t="shared" si="0"/>
        <v>0.33999999999999997</v>
      </c>
      <c r="AE23" s="76">
        <f t="shared" si="2"/>
        <v>0.36000000000000032</v>
      </c>
      <c r="AI23" s="78"/>
    </row>
    <row r="24" spans="2:35" ht="15.75" thickBot="1" x14ac:dyDescent="0.3">
      <c r="X24" s="77">
        <v>19</v>
      </c>
      <c r="Y24" s="78">
        <v>6.9</v>
      </c>
      <c r="Z24" s="78">
        <v>1.58</v>
      </c>
      <c r="AA24" s="78" t="s">
        <v>18</v>
      </c>
      <c r="AB24" s="78">
        <v>0.44</v>
      </c>
      <c r="AC24" s="79" t="s">
        <v>9</v>
      </c>
      <c r="AD24" s="78">
        <f t="shared" si="0"/>
        <v>2.02</v>
      </c>
      <c r="AE24" s="80">
        <f t="shared" si="2"/>
        <v>0.61000000000000032</v>
      </c>
      <c r="AI24" s="78"/>
    </row>
    <row r="25" spans="2:35" ht="15.75" thickBot="1" x14ac:dyDescent="0.3">
      <c r="AD25" s="74"/>
      <c r="AE25" s="74"/>
    </row>
    <row r="26" spans="2:35" ht="15.75" thickBot="1" x14ac:dyDescent="0.3">
      <c r="X26" s="296" t="s">
        <v>96</v>
      </c>
      <c r="Y26" s="297"/>
      <c r="Z26" s="297"/>
      <c r="AA26" s="297"/>
      <c r="AB26" s="297"/>
      <c r="AC26" s="297"/>
      <c r="AD26" s="297"/>
      <c r="AE26" s="298"/>
    </row>
    <row r="27" spans="2:35" ht="15.75" thickBot="1" x14ac:dyDescent="0.3">
      <c r="X27" s="69" t="s">
        <v>37</v>
      </c>
      <c r="Y27" s="70" t="s">
        <v>108</v>
      </c>
      <c r="Z27" s="70" t="s">
        <v>111</v>
      </c>
      <c r="AA27" s="70" t="s">
        <v>110</v>
      </c>
      <c r="AB27" s="70" t="s">
        <v>109</v>
      </c>
      <c r="AC27" s="71" t="s">
        <v>112</v>
      </c>
      <c r="AD27" s="70" t="s">
        <v>83</v>
      </c>
      <c r="AE27" s="72" t="s">
        <v>11</v>
      </c>
    </row>
    <row r="28" spans="2:35" ht="15.75" thickTop="1" x14ac:dyDescent="0.25">
      <c r="X28" s="92">
        <v>1</v>
      </c>
      <c r="Y28" s="74">
        <v>0.2</v>
      </c>
      <c r="Z28" s="74">
        <v>2.5</v>
      </c>
      <c r="AA28" s="74" t="s">
        <v>9</v>
      </c>
      <c r="AB28" s="74">
        <v>1.62</v>
      </c>
      <c r="AC28" s="75" t="s">
        <v>9</v>
      </c>
      <c r="AD28" s="74">
        <f t="shared" ref="AD28:AD45" si="8">Z28+AB28</f>
        <v>4.12</v>
      </c>
      <c r="AE28" s="76">
        <f>Y28</f>
        <v>0.2</v>
      </c>
    </row>
    <row r="29" spans="2:35" x14ac:dyDescent="0.25">
      <c r="X29" s="73">
        <v>2</v>
      </c>
      <c r="Y29" s="74">
        <v>0.28999999999999998</v>
      </c>
      <c r="Z29" s="74">
        <v>0.94</v>
      </c>
      <c r="AA29" s="74" t="s">
        <v>9</v>
      </c>
      <c r="AB29" s="74">
        <v>0.55000000000000004</v>
      </c>
      <c r="AC29" s="75" t="s">
        <v>18</v>
      </c>
      <c r="AD29" s="74">
        <f t="shared" si="8"/>
        <v>1.49</v>
      </c>
      <c r="AE29" s="76">
        <f>Y29-Y28</f>
        <v>8.9999999999999969E-2</v>
      </c>
    </row>
    <row r="30" spans="2:35" x14ac:dyDescent="0.25">
      <c r="X30" s="73">
        <v>3</v>
      </c>
      <c r="Y30" s="74">
        <v>0.34</v>
      </c>
      <c r="Z30" s="74">
        <v>0.33</v>
      </c>
      <c r="AA30" s="74" t="s">
        <v>9</v>
      </c>
      <c r="AB30" s="74">
        <v>0.11</v>
      </c>
      <c r="AC30" s="75" t="s">
        <v>18</v>
      </c>
      <c r="AD30" s="74">
        <f t="shared" si="8"/>
        <v>0.44</v>
      </c>
      <c r="AE30" s="76">
        <f t="shared" ref="AE30:AE45" si="9">Y30-Y29</f>
        <v>5.0000000000000044E-2</v>
      </c>
    </row>
    <row r="31" spans="2:35" x14ac:dyDescent="0.25">
      <c r="X31" s="73">
        <v>4</v>
      </c>
      <c r="Y31" s="74">
        <v>0.35</v>
      </c>
      <c r="Z31" s="74">
        <v>0.15</v>
      </c>
      <c r="AA31" s="74" t="s">
        <v>9</v>
      </c>
      <c r="AB31" s="74">
        <v>0.47</v>
      </c>
      <c r="AC31" s="75" t="s">
        <v>9</v>
      </c>
      <c r="AD31" s="74">
        <f t="shared" si="8"/>
        <v>0.62</v>
      </c>
      <c r="AE31" s="76">
        <f t="shared" si="9"/>
        <v>9.9999999999999534E-3</v>
      </c>
    </row>
    <row r="32" spans="2:35" x14ac:dyDescent="0.25">
      <c r="X32" s="73">
        <v>10</v>
      </c>
      <c r="Y32" s="74">
        <v>0.37</v>
      </c>
      <c r="Z32" s="74">
        <v>9.4</v>
      </c>
      <c r="AA32" s="74" t="s">
        <v>9</v>
      </c>
      <c r="AB32" s="74">
        <v>5</v>
      </c>
      <c r="AC32" s="75" t="s">
        <v>9</v>
      </c>
      <c r="AD32" s="74">
        <f t="shared" si="8"/>
        <v>14.4</v>
      </c>
      <c r="AE32" s="76">
        <f t="shared" si="9"/>
        <v>2.0000000000000018E-2</v>
      </c>
    </row>
    <row r="33" spans="24:31" x14ac:dyDescent="0.25">
      <c r="X33" s="73">
        <v>5</v>
      </c>
      <c r="Y33" s="74">
        <v>0.41</v>
      </c>
      <c r="Z33" s="74">
        <v>0.16</v>
      </c>
      <c r="AA33" s="74" t="s">
        <v>18</v>
      </c>
      <c r="AB33" s="74">
        <v>0.47</v>
      </c>
      <c r="AC33" s="75" t="s">
        <v>18</v>
      </c>
      <c r="AD33" s="74">
        <f t="shared" si="8"/>
        <v>0.63</v>
      </c>
      <c r="AE33" s="76">
        <f t="shared" si="9"/>
        <v>3.999999999999998E-2</v>
      </c>
    </row>
    <row r="34" spans="24:31" x14ac:dyDescent="0.25">
      <c r="X34" s="73">
        <v>6</v>
      </c>
      <c r="Y34" s="74">
        <v>1.31</v>
      </c>
      <c r="Z34" s="74">
        <v>0.16</v>
      </c>
      <c r="AA34" s="74" t="s">
        <v>18</v>
      </c>
      <c r="AB34" s="74">
        <v>0.33</v>
      </c>
      <c r="AC34" s="75" t="s">
        <v>18</v>
      </c>
      <c r="AD34" s="74">
        <f t="shared" si="8"/>
        <v>0.49</v>
      </c>
      <c r="AE34" s="76">
        <f t="shared" si="9"/>
        <v>0.90000000000000013</v>
      </c>
    </row>
    <row r="35" spans="24:31" x14ac:dyDescent="0.25">
      <c r="X35" s="73">
        <v>7</v>
      </c>
      <c r="Y35" s="74">
        <v>1.99</v>
      </c>
      <c r="Z35" s="74">
        <v>0.18</v>
      </c>
      <c r="AA35" s="74" t="s">
        <v>18</v>
      </c>
      <c r="AB35" s="74">
        <v>1.2</v>
      </c>
      <c r="AC35" s="75" t="s">
        <v>9</v>
      </c>
      <c r="AD35" s="74">
        <f t="shared" si="8"/>
        <v>1.38</v>
      </c>
      <c r="AE35" s="76">
        <f t="shared" si="9"/>
        <v>0.67999999999999994</v>
      </c>
    </row>
    <row r="36" spans="24:31" x14ac:dyDescent="0.25">
      <c r="X36" s="73">
        <v>8</v>
      </c>
      <c r="Y36" s="74">
        <v>2.2999999999999998</v>
      </c>
      <c r="Z36" s="74">
        <v>11</v>
      </c>
      <c r="AA36" s="74" t="s">
        <v>9</v>
      </c>
      <c r="AB36" s="74">
        <v>1.6</v>
      </c>
      <c r="AC36" s="75" t="s">
        <v>9</v>
      </c>
      <c r="AD36" s="74">
        <f t="shared" si="8"/>
        <v>12.6</v>
      </c>
      <c r="AE36" s="76">
        <f t="shared" si="9"/>
        <v>0.30999999999999983</v>
      </c>
    </row>
    <row r="37" spans="24:31" x14ac:dyDescent="0.25">
      <c r="X37" s="73">
        <v>9</v>
      </c>
      <c r="Y37" s="74">
        <v>2.68</v>
      </c>
      <c r="Z37" s="74">
        <v>0.41</v>
      </c>
      <c r="AA37" s="74" t="s">
        <v>18</v>
      </c>
      <c r="AB37" s="74">
        <v>0.22</v>
      </c>
      <c r="AC37" s="75" t="s">
        <v>18</v>
      </c>
      <c r="AD37" s="74">
        <f t="shared" si="8"/>
        <v>0.63</v>
      </c>
      <c r="AE37" s="76">
        <f t="shared" si="9"/>
        <v>0.38000000000000034</v>
      </c>
    </row>
    <row r="38" spans="24:31" x14ac:dyDescent="0.25">
      <c r="X38" s="73">
        <v>11</v>
      </c>
      <c r="Y38" s="74">
        <v>3.52</v>
      </c>
      <c r="Z38" s="74">
        <v>1.77</v>
      </c>
      <c r="AA38" s="74" t="s">
        <v>9</v>
      </c>
      <c r="AB38" s="74">
        <v>2.75</v>
      </c>
      <c r="AC38" s="75" t="s">
        <v>18</v>
      </c>
      <c r="AD38" s="74">
        <f t="shared" si="8"/>
        <v>4.5199999999999996</v>
      </c>
      <c r="AE38" s="76">
        <f t="shared" si="9"/>
        <v>0.83999999999999986</v>
      </c>
    </row>
    <row r="39" spans="24:31" x14ac:dyDescent="0.25">
      <c r="X39" s="73">
        <v>12</v>
      </c>
      <c r="Y39" s="74">
        <v>4.0999999999999996</v>
      </c>
      <c r="Z39" s="74">
        <v>2.0499999999999998</v>
      </c>
      <c r="AA39" s="74" t="s">
        <v>9</v>
      </c>
      <c r="AB39" s="74">
        <v>4.5</v>
      </c>
      <c r="AC39" s="75" t="s">
        <v>9</v>
      </c>
      <c r="AD39" s="74">
        <f t="shared" si="8"/>
        <v>6.55</v>
      </c>
      <c r="AE39" s="76">
        <f t="shared" si="9"/>
        <v>0.57999999999999963</v>
      </c>
    </row>
    <row r="40" spans="24:31" x14ac:dyDescent="0.25">
      <c r="X40" s="73">
        <v>13</v>
      </c>
      <c r="Y40" s="74">
        <v>4.2</v>
      </c>
      <c r="Z40" s="74">
        <v>1.78</v>
      </c>
      <c r="AA40" s="74" t="s">
        <v>9</v>
      </c>
      <c r="AB40" s="74">
        <v>1.95</v>
      </c>
      <c r="AC40" s="75" t="s">
        <v>9</v>
      </c>
      <c r="AD40" s="74">
        <f t="shared" si="8"/>
        <v>3.73</v>
      </c>
      <c r="AE40" s="76">
        <f t="shared" si="9"/>
        <v>0.10000000000000053</v>
      </c>
    </row>
    <row r="41" spans="24:31" x14ac:dyDescent="0.25">
      <c r="X41" s="73">
        <v>14</v>
      </c>
      <c r="Y41" s="74">
        <v>5.87</v>
      </c>
      <c r="Z41" s="74">
        <v>0.41</v>
      </c>
      <c r="AA41" s="74" t="s">
        <v>9</v>
      </c>
      <c r="AB41" s="74">
        <v>0.2</v>
      </c>
      <c r="AC41" s="75" t="s">
        <v>9</v>
      </c>
      <c r="AD41" s="74">
        <f t="shared" si="8"/>
        <v>0.61</v>
      </c>
      <c r="AE41" s="76">
        <f t="shared" si="9"/>
        <v>1.67</v>
      </c>
    </row>
    <row r="42" spans="24:31" x14ac:dyDescent="0.25">
      <c r="X42" s="73">
        <v>15</v>
      </c>
      <c r="Y42" s="74">
        <v>5.9</v>
      </c>
      <c r="Z42" s="74">
        <v>0.13</v>
      </c>
      <c r="AA42" s="74" t="s">
        <v>9</v>
      </c>
      <c r="AB42" s="74">
        <v>7.0000000000000007E-2</v>
      </c>
      <c r="AC42" s="75" t="s">
        <v>9</v>
      </c>
      <c r="AD42" s="74">
        <f t="shared" si="8"/>
        <v>0.2</v>
      </c>
      <c r="AE42" s="76">
        <f t="shared" si="9"/>
        <v>3.0000000000000249E-2</v>
      </c>
    </row>
    <row r="43" spans="24:31" x14ac:dyDescent="0.25">
      <c r="X43" s="73">
        <v>16</v>
      </c>
      <c r="Y43" s="74">
        <v>5.94</v>
      </c>
      <c r="Z43" s="74">
        <v>1.29</v>
      </c>
      <c r="AA43" s="74" t="s">
        <v>9</v>
      </c>
      <c r="AB43" s="74">
        <v>7.4</v>
      </c>
      <c r="AC43" s="75" t="s">
        <v>9</v>
      </c>
      <c r="AD43" s="74">
        <f t="shared" si="8"/>
        <v>8.6900000000000013</v>
      </c>
      <c r="AE43" s="76">
        <f t="shared" si="9"/>
        <v>4.0000000000000036E-2</v>
      </c>
    </row>
    <row r="44" spans="24:31" x14ac:dyDescent="0.25">
      <c r="X44" s="73">
        <v>17</v>
      </c>
      <c r="Y44" s="74">
        <v>6.3</v>
      </c>
      <c r="Z44" s="74">
        <v>1.37</v>
      </c>
      <c r="AA44" s="74" t="s">
        <v>18</v>
      </c>
      <c r="AB44" s="74">
        <v>1.6</v>
      </c>
      <c r="AC44" s="75" t="s">
        <v>9</v>
      </c>
      <c r="AD44" s="74">
        <f t="shared" si="8"/>
        <v>2.97</v>
      </c>
      <c r="AE44" s="76">
        <f t="shared" si="9"/>
        <v>0.35999999999999943</v>
      </c>
    </row>
    <row r="45" spans="24:31" ht="15.75" thickBot="1" x14ac:dyDescent="0.3">
      <c r="X45" s="77">
        <v>18</v>
      </c>
      <c r="Y45" s="78">
        <v>6.88</v>
      </c>
      <c r="Z45" s="78">
        <v>0.47</v>
      </c>
      <c r="AA45" s="78" t="s">
        <v>9</v>
      </c>
      <c r="AB45" s="78">
        <v>2</v>
      </c>
      <c r="AC45" s="79" t="s">
        <v>9</v>
      </c>
      <c r="AD45" s="78">
        <f t="shared" si="8"/>
        <v>2.4699999999999998</v>
      </c>
      <c r="AE45" s="80">
        <f t="shared" si="9"/>
        <v>0.58000000000000007</v>
      </c>
    </row>
  </sheetData>
  <mergeCells count="5">
    <mergeCell ref="B2:V2"/>
    <mergeCell ref="X4:AE4"/>
    <mergeCell ref="X26:AE26"/>
    <mergeCell ref="B18:E18"/>
    <mergeCell ref="X2:AE2"/>
  </mergeCells>
  <conditionalFormatting sqref="C13:V13">
    <cfRule type="cellIs" dxfId="11" priority="5" operator="greaterThan">
      <formula>1</formula>
    </cfRule>
    <cfRule type="cellIs" dxfId="10" priority="6" operator="between">
      <formula>0.6</formula>
      <formula>1</formula>
    </cfRule>
    <cfRule type="cellIs" dxfId="9" priority="7" operator="between">
      <formula>0.3</formula>
      <formula>0.6</formula>
    </cfRule>
    <cfRule type="cellIs" dxfId="8" priority="8" operator="lessThan">
      <formula>0.3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170"/>
  <sheetViews>
    <sheetView tabSelected="1" zoomScale="85" zoomScaleNormal="85" workbookViewId="0">
      <selection activeCell="E23" sqref="E23"/>
    </sheetView>
  </sheetViews>
  <sheetFormatPr defaultColWidth="8.85546875" defaultRowHeight="15" x14ac:dyDescent="0.25"/>
  <cols>
    <col min="1" max="1" width="8.85546875" style="15"/>
    <col min="2" max="2" width="4.28515625" style="15" bestFit="1" customWidth="1"/>
    <col min="3" max="3" width="7.140625" style="15" bestFit="1" customWidth="1"/>
    <col min="4" max="4" width="7.28515625" style="15" bestFit="1" customWidth="1"/>
    <col min="5" max="7" width="3" style="15" bestFit="1" customWidth="1"/>
    <col min="8" max="8" width="4.5703125" style="15" bestFit="1" customWidth="1"/>
    <col min="9" max="9" width="12.140625" style="15" bestFit="1" customWidth="1"/>
    <col min="10" max="10" width="6.7109375" style="15" bestFit="1" customWidth="1"/>
    <col min="11" max="11" width="7" style="15" bestFit="1" customWidth="1"/>
    <col min="12" max="13" width="7" style="15" customWidth="1"/>
    <col min="14" max="14" width="4.5703125" style="15" bestFit="1" customWidth="1"/>
    <col min="15" max="15" width="4.5703125" style="15" customWidth="1"/>
    <col min="16" max="16" width="6.28515625" style="15" bestFit="1" customWidth="1"/>
    <col min="17" max="17" width="6.7109375" style="15" bestFit="1" customWidth="1"/>
    <col min="18" max="19" width="6.7109375" style="15" customWidth="1"/>
    <col min="20" max="20" width="4.7109375" style="15" bestFit="1" customWidth="1"/>
    <col min="21" max="21" width="4.42578125" style="15" bestFit="1" customWidth="1"/>
    <col min="22" max="22" width="9.28515625" style="15" bestFit="1" customWidth="1"/>
    <col min="23" max="23" width="8.85546875" style="15"/>
    <col min="24" max="24" width="3" style="15" bestFit="1" customWidth="1"/>
    <col min="25" max="25" width="6.28515625" style="15" bestFit="1" customWidth="1"/>
    <col min="26" max="26" width="7.7109375" style="15" bestFit="1" customWidth="1"/>
    <col min="27" max="27" width="4.140625" style="15" bestFit="1" customWidth="1"/>
    <col min="28" max="28" width="8" style="15" bestFit="1" customWidth="1"/>
    <col min="29" max="29" width="4.42578125" style="15" bestFit="1" customWidth="1"/>
    <col min="30" max="30" width="6.5703125" style="15" bestFit="1" customWidth="1"/>
    <col min="31" max="31" width="9.85546875" style="15" bestFit="1" customWidth="1"/>
    <col min="32" max="32" width="9.7109375" style="15" bestFit="1" customWidth="1"/>
    <col min="33" max="33" width="10" style="15" bestFit="1" customWidth="1"/>
    <col min="34" max="34" width="8.85546875" style="15"/>
    <col min="35" max="35" width="3" style="15" bestFit="1" customWidth="1"/>
    <col min="36" max="36" width="6.28515625" style="15" bestFit="1" customWidth="1"/>
    <col min="37" max="37" width="7.7109375" style="15" bestFit="1" customWidth="1"/>
    <col min="38" max="38" width="4.140625" style="15" bestFit="1" customWidth="1"/>
    <col min="39" max="39" width="8" style="15" bestFit="1" customWidth="1"/>
    <col min="40" max="40" width="4.42578125" style="15" bestFit="1" customWidth="1"/>
    <col min="41" max="41" width="6.5703125" style="15" bestFit="1" customWidth="1"/>
    <col min="42" max="42" width="9.85546875" style="15" bestFit="1" customWidth="1"/>
    <col min="43" max="43" width="9.7109375" style="15" bestFit="1" customWidth="1"/>
    <col min="44" max="44" width="10" style="15" bestFit="1" customWidth="1"/>
    <col min="45" max="16384" width="8.85546875" style="15"/>
  </cols>
  <sheetData>
    <row r="1" spans="2:44" ht="15.75" thickBot="1" x14ac:dyDescent="0.3"/>
    <row r="2" spans="2:44" ht="15.75" thickBot="1" x14ac:dyDescent="0.3">
      <c r="B2" s="262" t="s">
        <v>187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1"/>
      <c r="X2" s="262" t="s">
        <v>182</v>
      </c>
      <c r="Y2" s="290"/>
      <c r="Z2" s="290"/>
      <c r="AA2" s="290"/>
      <c r="AB2" s="290"/>
      <c r="AC2" s="290"/>
      <c r="AD2" s="290"/>
      <c r="AE2" s="290"/>
      <c r="AF2" s="290"/>
      <c r="AG2" s="291"/>
      <c r="AI2" s="262" t="s">
        <v>121</v>
      </c>
      <c r="AJ2" s="290"/>
      <c r="AK2" s="290"/>
      <c r="AL2" s="290"/>
      <c r="AM2" s="290"/>
      <c r="AN2" s="290"/>
      <c r="AO2" s="290"/>
      <c r="AP2" s="290"/>
      <c r="AQ2" s="290"/>
      <c r="AR2" s="291"/>
    </row>
    <row r="3" spans="2:44" ht="15.75" thickBot="1" x14ac:dyDescent="0.3">
      <c r="B3" s="29" t="s">
        <v>76</v>
      </c>
      <c r="C3" s="30" t="s">
        <v>8</v>
      </c>
      <c r="D3" s="37" t="s">
        <v>101</v>
      </c>
      <c r="E3" s="67" t="s">
        <v>9</v>
      </c>
      <c r="F3" s="30" t="s">
        <v>18</v>
      </c>
      <c r="G3" s="30" t="s">
        <v>19</v>
      </c>
      <c r="H3" s="67" t="s">
        <v>102</v>
      </c>
      <c r="I3" s="30" t="s">
        <v>199</v>
      </c>
      <c r="J3" s="30" t="s">
        <v>105</v>
      </c>
      <c r="K3" s="30" t="s">
        <v>106</v>
      </c>
      <c r="L3" s="30" t="s">
        <v>200</v>
      </c>
      <c r="M3" s="30" t="s">
        <v>193</v>
      </c>
      <c r="N3" s="67" t="s">
        <v>12</v>
      </c>
      <c r="O3" s="30" t="s">
        <v>209</v>
      </c>
      <c r="P3" s="30" t="s">
        <v>103</v>
      </c>
      <c r="Q3" s="30" t="s">
        <v>104</v>
      </c>
      <c r="R3" s="30" t="s">
        <v>200</v>
      </c>
      <c r="S3" s="30" t="s">
        <v>193</v>
      </c>
      <c r="T3" s="67" t="s">
        <v>17</v>
      </c>
      <c r="U3" s="67" t="s">
        <v>107</v>
      </c>
      <c r="V3" s="68" t="s">
        <v>82</v>
      </c>
      <c r="AI3" s="29" t="s">
        <v>37</v>
      </c>
      <c r="AJ3" s="30" t="s">
        <v>130</v>
      </c>
      <c r="AK3" s="30" t="s">
        <v>129</v>
      </c>
      <c r="AL3" s="30" t="s">
        <v>110</v>
      </c>
      <c r="AM3" s="30" t="s">
        <v>128</v>
      </c>
      <c r="AN3" s="30" t="s">
        <v>112</v>
      </c>
      <c r="AO3" s="30" t="s">
        <v>118</v>
      </c>
      <c r="AP3" s="36" t="s">
        <v>126</v>
      </c>
      <c r="AQ3" s="37" t="s">
        <v>127</v>
      </c>
      <c r="AR3" s="38" t="s">
        <v>117</v>
      </c>
    </row>
    <row r="4" spans="2:44" ht="16.5" thickTop="1" thickBot="1" x14ac:dyDescent="0.3">
      <c r="B4" s="31" t="s">
        <v>25</v>
      </c>
      <c r="C4" s="17">
        <f>MAX(X7:X28)</f>
        <v>22</v>
      </c>
      <c r="D4" s="17">
        <v>357</v>
      </c>
      <c r="E4" s="17">
        <v>8</v>
      </c>
      <c r="F4" s="17">
        <v>33</v>
      </c>
      <c r="G4" s="17">
        <v>3</v>
      </c>
      <c r="H4" s="32">
        <f>AVERAGE(AG7:AG28)</f>
        <v>0.54514321295143209</v>
      </c>
      <c r="I4" s="32">
        <f>MEDIAN(AG7:AG28)</f>
        <v>0.37671232876712329</v>
      </c>
      <c r="J4" s="32">
        <f>MIN(AG7:AG28)</f>
        <v>0.13698630136986301</v>
      </c>
      <c r="K4" s="32">
        <f>MAX(AG7:AG28)</f>
        <v>1.5342465753424654</v>
      </c>
      <c r="L4" s="32">
        <f t="shared" ref="L4:L15" si="0">K4-J4</f>
        <v>1.3972602739726026</v>
      </c>
      <c r="M4" s="225">
        <f>(QUARTILE(AG7:AG28,3)-QUARTILE(AG7:AG28,1))/I4</f>
        <v>1.5090909090909088</v>
      </c>
      <c r="N4" s="32">
        <f>AVERAGE(AF7:AF28)</f>
        <v>0.29327521793275219</v>
      </c>
      <c r="O4" s="32">
        <f>MEDIAN(AF7:AF28)</f>
        <v>0.18835616438356195</v>
      </c>
      <c r="P4" s="32">
        <f>MIN(AF7:AF28)</f>
        <v>3.4246575342466112E-2</v>
      </c>
      <c r="Q4" s="32">
        <f>MAX(AF7:AF28)</f>
        <v>0.9863013698630132</v>
      </c>
      <c r="R4" s="32">
        <f t="shared" ref="R4:R15" si="1">Q4-P4</f>
        <v>0.95205479452054709</v>
      </c>
      <c r="S4" s="225">
        <f>(QUARTILE(AF7:AF28,3)-QUARTILE(AF7:AF28,1))/O4</f>
        <v>1.4818181818181779</v>
      </c>
      <c r="T4" s="33">
        <f>C4/6.55</f>
        <v>3.3587786259541987</v>
      </c>
      <c r="U4" s="34">
        <f>E4/SUM(E4:G4)</f>
        <v>0.18181818181818182</v>
      </c>
      <c r="V4" s="35">
        <f>G4/(SUM(E4:G4))</f>
        <v>6.8181818181818177E-2</v>
      </c>
      <c r="X4" s="262" t="s">
        <v>133</v>
      </c>
      <c r="Y4" s="290"/>
      <c r="Z4" s="290"/>
      <c r="AA4" s="290"/>
      <c r="AB4" s="290"/>
      <c r="AC4" s="290"/>
      <c r="AD4" s="290"/>
      <c r="AE4" s="290"/>
      <c r="AF4" s="290"/>
      <c r="AG4" s="291"/>
      <c r="AI4" s="31"/>
      <c r="AJ4" s="17"/>
      <c r="AK4" s="17"/>
      <c r="AL4" s="17"/>
      <c r="AM4" s="17"/>
      <c r="AN4" s="17"/>
      <c r="AO4" s="17"/>
      <c r="AP4" s="40"/>
      <c r="AQ4" s="39">
        <v>0</v>
      </c>
      <c r="AR4" s="23"/>
    </row>
    <row r="5" spans="2:44" ht="15.75" thickBot="1" x14ac:dyDescent="0.3">
      <c r="B5" s="31" t="s">
        <v>26</v>
      </c>
      <c r="C5" s="17">
        <f>MAX(X33:X54)</f>
        <v>22</v>
      </c>
      <c r="D5" s="17">
        <v>453</v>
      </c>
      <c r="E5" s="17">
        <v>2</v>
      </c>
      <c r="F5" s="17">
        <v>32</v>
      </c>
      <c r="G5" s="17">
        <v>10</v>
      </c>
      <c r="H5" s="32">
        <f>AVERAGE(AG33:AG54)</f>
        <v>1.2556039850560399</v>
      </c>
      <c r="I5" s="32">
        <f>MEDIAN(AG33:AG54)</f>
        <v>1.1369863013698629</v>
      </c>
      <c r="J5" s="32">
        <f>MIN(AG33:AG54)</f>
        <v>0.11643835616438357</v>
      </c>
      <c r="K5" s="32">
        <f>MAX(AG33:AG54)</f>
        <v>2.7191780821917808</v>
      </c>
      <c r="L5" s="32">
        <f t="shared" si="0"/>
        <v>2.6027397260273974</v>
      </c>
      <c r="M5" s="225">
        <f>(QUARTILE(AG33:AG54,3)-QUARTILE(AG33:AG54,1))/I5</f>
        <v>0.83584337349397586</v>
      </c>
      <c r="N5" s="32">
        <f>AVERAGE(AF33:AF54)</f>
        <v>0.29296388542963886</v>
      </c>
      <c r="O5" s="32">
        <f>MEDIAN(AF33:AF54)</f>
        <v>0.15410958904109601</v>
      </c>
      <c r="P5" s="32">
        <f>MIN(AF33:AF54)</f>
        <v>1.3698630136986245E-2</v>
      </c>
      <c r="Q5" s="32">
        <f>MAX(AF33:AF54)</f>
        <v>0.95890410958904049</v>
      </c>
      <c r="R5" s="32">
        <f t="shared" si="1"/>
        <v>0.94520547945205424</v>
      </c>
      <c r="S5" s="225">
        <f>(QUARTILE(AF33:AF54,3)-QUARTILE(AF33:AF54,1))/O5</f>
        <v>2.3111111111111038</v>
      </c>
      <c r="T5" s="33">
        <f>C5/6.55</f>
        <v>3.3587786259541987</v>
      </c>
      <c r="U5" s="34">
        <f>E5/SUM(E5:G5)</f>
        <v>4.5454545454545456E-2</v>
      </c>
      <c r="V5" s="35">
        <f>G5/(SUM(E5:G5))</f>
        <v>0.22727272727272727</v>
      </c>
      <c r="X5" s="29" t="s">
        <v>37</v>
      </c>
      <c r="Y5" s="30" t="s">
        <v>130</v>
      </c>
      <c r="Z5" s="30" t="s">
        <v>129</v>
      </c>
      <c r="AA5" s="30" t="s">
        <v>110</v>
      </c>
      <c r="AB5" s="30" t="s">
        <v>128</v>
      </c>
      <c r="AC5" s="30" t="s">
        <v>112</v>
      </c>
      <c r="AD5" s="30" t="s">
        <v>118</v>
      </c>
      <c r="AE5" s="36" t="s">
        <v>126</v>
      </c>
      <c r="AF5" s="37" t="s">
        <v>127</v>
      </c>
      <c r="AG5" s="38" t="s">
        <v>117</v>
      </c>
      <c r="AI5" s="31">
        <v>1</v>
      </c>
      <c r="AJ5" s="17">
        <v>0.15</v>
      </c>
      <c r="AK5" s="17">
        <v>0.08</v>
      </c>
      <c r="AL5" s="17" t="s">
        <v>18</v>
      </c>
      <c r="AM5" s="17">
        <v>0.31</v>
      </c>
      <c r="AN5" s="17" t="s">
        <v>18</v>
      </c>
      <c r="AO5" s="17">
        <f>AK5+AM5</f>
        <v>0.39</v>
      </c>
      <c r="AP5" s="43">
        <f>AJ5*(1/1.46)</f>
        <v>0.10273972602739725</v>
      </c>
      <c r="AQ5" s="41">
        <f t="shared" ref="AQ5:AQ30" si="2">AP5-AP4</f>
        <v>0.10273972602739725</v>
      </c>
      <c r="AR5" s="42">
        <f>AO5*(1/1.46)</f>
        <v>0.26712328767123289</v>
      </c>
    </row>
    <row r="6" spans="2:44" ht="15.75" thickTop="1" x14ac:dyDescent="0.25">
      <c r="B6" s="31" t="s">
        <v>27</v>
      </c>
      <c r="C6" s="17">
        <f>MAX(X59:X89)</f>
        <v>31</v>
      </c>
      <c r="D6" s="17">
        <v>431</v>
      </c>
      <c r="E6" s="17">
        <v>30</v>
      </c>
      <c r="F6" s="17">
        <v>18</v>
      </c>
      <c r="G6" s="17">
        <v>14</v>
      </c>
      <c r="H6" s="32">
        <f>AVERAGE(AG59:AG89)</f>
        <v>0.78988068935041966</v>
      </c>
      <c r="I6" s="32">
        <f>MEDIAN(AG59:AG89)</f>
        <v>0.52054794520547942</v>
      </c>
      <c r="J6" s="32">
        <f>MIN(AG59:AG89)</f>
        <v>0.15753424657534246</v>
      </c>
      <c r="K6" s="32">
        <f>MAX(AG59:AG89)</f>
        <v>1.904109589041096</v>
      </c>
      <c r="L6" s="32">
        <f t="shared" si="0"/>
        <v>1.7465753424657535</v>
      </c>
      <c r="M6" s="225">
        <f>(QUARTILE(AG59:AG89,3)-QUARTILE(AG59:AG89,1))/I6</f>
        <v>1.361842105263158</v>
      </c>
      <c r="N6" s="32">
        <f>AVERAGE(AF59:AF89)</f>
        <v>0.21056120194432168</v>
      </c>
      <c r="O6" s="32">
        <f>MEDIAN(AF59:AF89)</f>
        <v>0.13013698630137061</v>
      </c>
      <c r="P6" s="32">
        <f>MIN(AF59:AF89)</f>
        <v>1.3698630136986356E-2</v>
      </c>
      <c r="Q6" s="32">
        <f>MAX(AF33:AF89)</f>
        <v>0.95890410958904049</v>
      </c>
      <c r="R6" s="32">
        <f t="shared" si="1"/>
        <v>0.94520547945205413</v>
      </c>
      <c r="S6" s="225">
        <f>(QUARTILE(AF59:AF89,3)-QUARTILE(AF59:AF89,1))/O6</f>
        <v>1.578947368421046</v>
      </c>
      <c r="T6" s="33">
        <f t="shared" ref="T6:T15" si="3">C6/6.55</f>
        <v>4.7328244274809164</v>
      </c>
      <c r="U6" s="34">
        <f t="shared" ref="U6:U15" si="4">E6/SUM(E6:G6)</f>
        <v>0.4838709677419355</v>
      </c>
      <c r="V6" s="35">
        <f t="shared" ref="V6:V15" si="5">G6/(SUM(E6:G6))</f>
        <v>0.22580645161290322</v>
      </c>
      <c r="X6" s="31"/>
      <c r="Y6" s="17"/>
      <c r="Z6" s="17"/>
      <c r="AA6" s="17"/>
      <c r="AB6" s="17"/>
      <c r="AC6" s="17"/>
      <c r="AD6" s="17"/>
      <c r="AE6" s="17"/>
      <c r="AF6" s="39">
        <v>0</v>
      </c>
      <c r="AG6" s="23"/>
      <c r="AI6" s="31">
        <v>2</v>
      </c>
      <c r="AJ6" s="17">
        <v>0.36</v>
      </c>
      <c r="AK6" s="17">
        <v>0.14000000000000001</v>
      </c>
      <c r="AL6" s="17" t="s">
        <v>18</v>
      </c>
      <c r="AM6" s="17">
        <v>0.34</v>
      </c>
      <c r="AN6" s="17" t="s">
        <v>18</v>
      </c>
      <c r="AO6" s="17">
        <f t="shared" ref="AO6:AO30" si="6">AK6+AM6</f>
        <v>0.48000000000000004</v>
      </c>
      <c r="AP6" s="43">
        <f t="shared" ref="AP6:AP30" si="7">AJ6*(1/1.46)</f>
        <v>0.24657534246575341</v>
      </c>
      <c r="AQ6" s="41">
        <f t="shared" si="2"/>
        <v>0.14383561643835616</v>
      </c>
      <c r="AR6" s="42">
        <f t="shared" ref="AR6:AR30" si="8">AO6*(1/1.46)</f>
        <v>0.32876712328767121</v>
      </c>
    </row>
    <row r="7" spans="2:44" x14ac:dyDescent="0.25">
      <c r="B7" s="31" t="s">
        <v>28</v>
      </c>
      <c r="C7" s="17">
        <f>MAX(X94:X115)</f>
        <v>22</v>
      </c>
      <c r="D7" s="17">
        <v>575</v>
      </c>
      <c r="E7" s="17">
        <v>14</v>
      </c>
      <c r="F7" s="17">
        <v>25</v>
      </c>
      <c r="G7" s="17">
        <v>5</v>
      </c>
      <c r="H7" s="32">
        <f>AVERAGE(AG94:AG115)</f>
        <v>0.56631382316313816</v>
      </c>
      <c r="I7" s="32">
        <f>MEDIAN(AG94:AG115)</f>
        <v>0.51712328767123283</v>
      </c>
      <c r="J7" s="32">
        <f>MIN(AG94:AG115)</f>
        <v>0.13698630136986301</v>
      </c>
      <c r="K7" s="32">
        <f>MAX(AG94:AG115)</f>
        <v>1.5273972602739725</v>
      </c>
      <c r="L7" s="32">
        <f t="shared" si="0"/>
        <v>1.3904109589041096</v>
      </c>
      <c r="M7" s="225">
        <f>(QUARTILE(AG94:AG115,3)-QUARTILE(AG94:AG115,1))/I7</f>
        <v>0.82119205298013265</v>
      </c>
      <c r="N7" s="32">
        <f>AVERAGE(AF94:AF115)</f>
        <v>6.7193675889328064E-2</v>
      </c>
      <c r="O7" s="32">
        <f>MEDIAN(AF94:AF115)</f>
        <v>4.1925465838509215E-2</v>
      </c>
      <c r="P7" s="32">
        <f>MIN(AF94:AF115)</f>
        <v>1.2422360248447228E-2</v>
      </c>
      <c r="Q7" s="32">
        <f>MAX(AF94:AF115)</f>
        <v>0.23913043478260868</v>
      </c>
      <c r="R7" s="32">
        <f t="shared" si="1"/>
        <v>0.22670807453416145</v>
      </c>
      <c r="S7" s="225">
        <f>(QUARTILE(AF94:AF115,3)-QUARTILE(AF94:AF115,1))/O7</f>
        <v>1.518518518518521</v>
      </c>
      <c r="T7" s="33">
        <f t="shared" si="3"/>
        <v>3.3587786259541987</v>
      </c>
      <c r="U7" s="34">
        <f t="shared" si="4"/>
        <v>0.31818181818181818</v>
      </c>
      <c r="V7" s="35">
        <f t="shared" si="5"/>
        <v>0.11363636363636363</v>
      </c>
      <c r="X7" s="31">
        <v>1</v>
      </c>
      <c r="Y7" s="17">
        <v>0.13</v>
      </c>
      <c r="Z7" s="17">
        <v>0.73</v>
      </c>
      <c r="AA7" s="17" t="s">
        <v>10</v>
      </c>
      <c r="AB7" s="17">
        <v>0.42</v>
      </c>
      <c r="AC7" s="17" t="s">
        <v>38</v>
      </c>
      <c r="AD7" s="17">
        <f t="shared" ref="AD7:AD28" si="9">Z7+AB7</f>
        <v>1.1499999999999999</v>
      </c>
      <c r="AE7" s="32">
        <f>Y7*(1/1.46)</f>
        <v>8.9041095890410954E-2</v>
      </c>
      <c r="AF7" s="41">
        <f t="shared" ref="AF7:AF28" si="10">AE7-AE6</f>
        <v>8.9041095890410954E-2</v>
      </c>
      <c r="AG7" s="42">
        <f>AD7*(1/1.46)</f>
        <v>0.78767123287671226</v>
      </c>
      <c r="AI7" s="31">
        <v>3</v>
      </c>
      <c r="AJ7" s="17">
        <v>0.79</v>
      </c>
      <c r="AK7" s="17">
        <v>0.15</v>
      </c>
      <c r="AL7" s="44" t="s">
        <v>18</v>
      </c>
      <c r="AM7" s="17">
        <v>0.19</v>
      </c>
      <c r="AN7" s="44" t="s">
        <v>18</v>
      </c>
      <c r="AO7" s="17">
        <f t="shared" si="6"/>
        <v>0.33999999999999997</v>
      </c>
      <c r="AP7" s="43">
        <f t="shared" si="7"/>
        <v>0.54109589041095885</v>
      </c>
      <c r="AQ7" s="41">
        <f t="shared" si="2"/>
        <v>0.29452054794520544</v>
      </c>
      <c r="AR7" s="42">
        <f t="shared" si="8"/>
        <v>0.23287671232876708</v>
      </c>
    </row>
    <row r="8" spans="2:44" x14ac:dyDescent="0.25">
      <c r="B8" s="31" t="s">
        <v>29</v>
      </c>
      <c r="C8" s="17">
        <f>MAX(X120:X146)</f>
        <v>27</v>
      </c>
      <c r="D8" s="17">
        <v>540</v>
      </c>
      <c r="E8" s="17">
        <v>7</v>
      </c>
      <c r="F8" s="17">
        <v>45</v>
      </c>
      <c r="G8" s="17">
        <v>2</v>
      </c>
      <c r="H8" s="32">
        <f>AVERAGE(AG120:AG146)</f>
        <v>1.1423135464231353</v>
      </c>
      <c r="I8" s="32">
        <f>MEDIAN(AG120:AG146)</f>
        <v>0.94520547945205469</v>
      </c>
      <c r="J8" s="32">
        <f>MIN(AG120:AG146)</f>
        <v>0.11643835616438357</v>
      </c>
      <c r="K8" s="32">
        <f>MAX(AG120:AG146)</f>
        <v>2.5890410958904106</v>
      </c>
      <c r="L8" s="32">
        <f t="shared" si="0"/>
        <v>2.4726027397260273</v>
      </c>
      <c r="M8" s="225">
        <f>(QUARTILE(AG120:AG146,3)-QUARTILE(AG120:AG146,1))/I8</f>
        <v>1.0253623188405798</v>
      </c>
      <c r="N8" s="32">
        <f>AVERAGE(AF120:AF146)</f>
        <v>5.4865424430641817E-2</v>
      </c>
      <c r="O8" s="32">
        <f>MEDIAN(AF120:AF146)</f>
        <v>2.9503105590062195E-2</v>
      </c>
      <c r="P8" s="32">
        <f>MIN(AF120:AF146)</f>
        <v>7.7639751552795178E-3</v>
      </c>
      <c r="Q8" s="32">
        <f>MAX(AF120:AF146)</f>
        <v>0.23602484472049687</v>
      </c>
      <c r="R8" s="32">
        <f t="shared" si="1"/>
        <v>0.22826086956521735</v>
      </c>
      <c r="S8" s="225">
        <f>(QUARTILE(AF120:AF146,3)-QUARTILE(AF120:AF146,1))/O8</f>
        <v>1.3157894736842086</v>
      </c>
      <c r="T8" s="33">
        <f t="shared" si="3"/>
        <v>4.1221374045801529</v>
      </c>
      <c r="U8" s="34">
        <f t="shared" si="4"/>
        <v>0.12962962962962962</v>
      </c>
      <c r="V8" s="35">
        <f t="shared" si="5"/>
        <v>3.7037037037037035E-2</v>
      </c>
      <c r="X8" s="31">
        <v>2</v>
      </c>
      <c r="Y8" s="17">
        <v>1.03</v>
      </c>
      <c r="Z8" s="17">
        <v>0.26</v>
      </c>
      <c r="AA8" s="17" t="s">
        <v>22</v>
      </c>
      <c r="AB8" s="17">
        <v>0.28999999999999998</v>
      </c>
      <c r="AC8" s="17" t="s">
        <v>38</v>
      </c>
      <c r="AD8" s="17">
        <f t="shared" si="9"/>
        <v>0.55000000000000004</v>
      </c>
      <c r="AE8" s="32">
        <f t="shared" ref="AE8:AE28" si="11">Y8*(1/1.46)</f>
        <v>0.70547945205479445</v>
      </c>
      <c r="AF8" s="41">
        <f t="shared" si="10"/>
        <v>0.61643835616438347</v>
      </c>
      <c r="AG8" s="42">
        <f t="shared" ref="AG8:AG28" si="12">AD8*(1/1.46)</f>
        <v>0.37671232876712329</v>
      </c>
      <c r="AI8" s="31">
        <v>4</v>
      </c>
      <c r="AJ8" s="44">
        <v>1.02</v>
      </c>
      <c r="AK8" s="44">
        <v>0.3</v>
      </c>
      <c r="AL8" s="44" t="s">
        <v>18</v>
      </c>
      <c r="AM8" s="44">
        <v>0.24</v>
      </c>
      <c r="AN8" s="44" t="s">
        <v>18</v>
      </c>
      <c r="AO8" s="17">
        <f t="shared" si="6"/>
        <v>0.54</v>
      </c>
      <c r="AP8" s="43">
        <f t="shared" si="7"/>
        <v>0.69863013698630139</v>
      </c>
      <c r="AQ8" s="41">
        <f t="shared" si="2"/>
        <v>0.15753424657534254</v>
      </c>
      <c r="AR8" s="42">
        <f t="shared" si="8"/>
        <v>0.36986301369863012</v>
      </c>
    </row>
    <row r="9" spans="2:44" x14ac:dyDescent="0.25">
      <c r="B9" s="31" t="s">
        <v>30</v>
      </c>
      <c r="C9" s="17">
        <f>MAX(X151:X170)</f>
        <v>20</v>
      </c>
      <c r="D9" s="17">
        <v>300</v>
      </c>
      <c r="E9" s="17">
        <v>9</v>
      </c>
      <c r="F9" s="17">
        <v>31</v>
      </c>
      <c r="G9" s="17">
        <v>0</v>
      </c>
      <c r="H9" s="32">
        <f>AVERAGE(AG151:AG170)</f>
        <v>0.93698630136986316</v>
      </c>
      <c r="I9" s="32">
        <f>MEDIAN(AG151:AG170)</f>
        <v>0.88356164383561642</v>
      </c>
      <c r="J9" s="32">
        <f>MIN(AG151:AG170)</f>
        <v>0.47260273972602734</v>
      </c>
      <c r="K9" s="32">
        <f>MAX(AG151:AG170)</f>
        <v>1.6095890410958902</v>
      </c>
      <c r="L9" s="32">
        <f t="shared" si="0"/>
        <v>1.1369863013698629</v>
      </c>
      <c r="M9" s="225">
        <f>(QUARTILE(AG151:AG170,3)-QUARTILE(AG151:AG170,1))/I9</f>
        <v>0.34496124031007752</v>
      </c>
      <c r="N9" s="32">
        <f>AVERAGE(AF151:AF170)</f>
        <v>7.2204968944099376E-2</v>
      </c>
      <c r="O9" s="32">
        <f>MEDIAN(AF151:AF170)</f>
        <v>5.0465838509316754E-2</v>
      </c>
      <c r="P9" s="32">
        <f>MIN(AF151:AF170)</f>
        <v>1.2422360248447228E-2</v>
      </c>
      <c r="Q9" s="32">
        <f>MAX(AF151:AF170)</f>
        <v>0.23757763975155274</v>
      </c>
      <c r="R9" s="32">
        <f t="shared" si="1"/>
        <v>0.22515527950310552</v>
      </c>
      <c r="S9" s="225">
        <f>(QUARTILE(AF151:AF170,3)-QUARTILE(AF151:AF170,1))/O9</f>
        <v>1.2153846153846211</v>
      </c>
      <c r="T9" s="33">
        <f t="shared" si="3"/>
        <v>3.053435114503817</v>
      </c>
      <c r="U9" s="34">
        <f t="shared" si="4"/>
        <v>0.22500000000000001</v>
      </c>
      <c r="V9" s="35">
        <f t="shared" si="5"/>
        <v>0</v>
      </c>
      <c r="X9" s="31">
        <v>3</v>
      </c>
      <c r="Y9" s="17">
        <v>1.29</v>
      </c>
      <c r="Z9" s="17">
        <v>0.3</v>
      </c>
      <c r="AA9" s="44" t="s">
        <v>22</v>
      </c>
      <c r="AB9" s="17">
        <v>0.25</v>
      </c>
      <c r="AC9" s="44" t="s">
        <v>22</v>
      </c>
      <c r="AD9" s="17">
        <f t="shared" si="9"/>
        <v>0.55000000000000004</v>
      </c>
      <c r="AE9" s="32">
        <f t="shared" si="11"/>
        <v>0.88356164383561642</v>
      </c>
      <c r="AF9" s="41">
        <f t="shared" si="10"/>
        <v>0.17808219178082196</v>
      </c>
      <c r="AG9" s="42">
        <f t="shared" si="12"/>
        <v>0.37671232876712329</v>
      </c>
      <c r="AI9" s="31">
        <v>5</v>
      </c>
      <c r="AJ9" s="44">
        <v>1.18</v>
      </c>
      <c r="AK9" s="44">
        <v>0.43</v>
      </c>
      <c r="AL9" s="44" t="s">
        <v>18</v>
      </c>
      <c r="AM9" s="44">
        <v>0</v>
      </c>
      <c r="AN9" s="44" t="s">
        <v>18</v>
      </c>
      <c r="AO9" s="17">
        <f t="shared" si="6"/>
        <v>0.43</v>
      </c>
      <c r="AP9" s="43">
        <f t="shared" si="7"/>
        <v>0.80821917808219168</v>
      </c>
      <c r="AQ9" s="41">
        <f t="shared" si="2"/>
        <v>0.10958904109589029</v>
      </c>
      <c r="AR9" s="42">
        <f t="shared" si="8"/>
        <v>0.29452054794520544</v>
      </c>
    </row>
    <row r="10" spans="2:44" x14ac:dyDescent="0.25">
      <c r="B10" s="31" t="s">
        <v>31</v>
      </c>
      <c r="C10" s="17">
        <f>MAX(AI5:AI30)</f>
        <v>26</v>
      </c>
      <c r="D10" s="17">
        <v>357</v>
      </c>
      <c r="E10" s="17">
        <v>5</v>
      </c>
      <c r="F10" s="17">
        <v>42</v>
      </c>
      <c r="G10" s="17">
        <v>5</v>
      </c>
      <c r="H10" s="32">
        <f>AVERAGE(AR5:AR30)</f>
        <v>0.73840885142254997</v>
      </c>
      <c r="I10" s="32">
        <f>MEDIAN(AR5:AR30)</f>
        <v>0.34931506849315064</v>
      </c>
      <c r="J10" s="32">
        <f>MIN(AR5:AR30)</f>
        <v>0.17123287671232876</v>
      </c>
      <c r="K10" s="32">
        <f>MAX(AR5:AR30)</f>
        <v>2.4315068493150682</v>
      </c>
      <c r="L10" s="32">
        <f t="shared" si="0"/>
        <v>2.2602739726027394</v>
      </c>
      <c r="M10" s="225">
        <f>(QUARTILE(AR5:AR30,3)-QUARTILE(AR5:AR30,1))/I10</f>
        <v>2.9019607843137254</v>
      </c>
      <c r="N10" s="32">
        <f>AVERAGE(AQ5:AQ30)</f>
        <v>0.24868282402528974</v>
      </c>
      <c r="O10" s="32">
        <f>MEDIAN(AQ5:AQ30)</f>
        <v>0.15410958904109578</v>
      </c>
      <c r="P10" s="32">
        <f>MIN(AQ5:AQ30)</f>
        <v>0</v>
      </c>
      <c r="Q10" s="32">
        <f>MAX(AQ5:AQ30)</f>
        <v>0.76027397260273988</v>
      </c>
      <c r="R10" s="32">
        <f t="shared" si="1"/>
        <v>0.76027397260273988</v>
      </c>
      <c r="S10" s="225">
        <f>(QUARTILE(AQ5:AQ30,3)-QUARTILE(AQ5:AQ30,1))/O10</f>
        <v>1.8555555555555574</v>
      </c>
      <c r="T10" s="33">
        <f t="shared" si="3"/>
        <v>3.9694656488549618</v>
      </c>
      <c r="U10" s="34">
        <f t="shared" si="4"/>
        <v>9.6153846153846159E-2</v>
      </c>
      <c r="V10" s="35">
        <f t="shared" si="5"/>
        <v>9.6153846153846159E-2</v>
      </c>
      <c r="X10" s="31">
        <v>4</v>
      </c>
      <c r="Y10" s="44">
        <v>1.92</v>
      </c>
      <c r="Z10" s="44">
        <v>0.8</v>
      </c>
      <c r="AA10" s="44" t="s">
        <v>22</v>
      </c>
      <c r="AB10" s="44">
        <v>1.31</v>
      </c>
      <c r="AC10" s="44" t="s">
        <v>22</v>
      </c>
      <c r="AD10" s="17">
        <f t="shared" si="9"/>
        <v>2.1100000000000003</v>
      </c>
      <c r="AE10" s="32">
        <f t="shared" si="11"/>
        <v>1.3150684931506849</v>
      </c>
      <c r="AF10" s="41">
        <f t="shared" si="10"/>
        <v>0.43150684931506844</v>
      </c>
      <c r="AG10" s="42">
        <f t="shared" si="12"/>
        <v>1.445205479452055</v>
      </c>
      <c r="AI10" s="31">
        <v>6</v>
      </c>
      <c r="AJ10" s="44">
        <v>1.29</v>
      </c>
      <c r="AK10" s="44">
        <v>0.55000000000000004</v>
      </c>
      <c r="AL10" s="44" t="s">
        <v>18</v>
      </c>
      <c r="AM10" s="44">
        <v>1.48</v>
      </c>
      <c r="AN10" s="44" t="s">
        <v>19</v>
      </c>
      <c r="AO10" s="17">
        <f t="shared" si="6"/>
        <v>2.0300000000000002</v>
      </c>
      <c r="AP10" s="43">
        <f t="shared" si="7"/>
        <v>0.88356164383561642</v>
      </c>
      <c r="AQ10" s="41">
        <f t="shared" si="2"/>
        <v>7.5342465753424737E-2</v>
      </c>
      <c r="AR10" s="42">
        <f t="shared" si="8"/>
        <v>1.3904109589041096</v>
      </c>
    </row>
    <row r="11" spans="2:44" x14ac:dyDescent="0.25">
      <c r="B11" s="31" t="s">
        <v>32</v>
      </c>
      <c r="C11" s="17">
        <f>MAX(AI35:AI53)</f>
        <v>19</v>
      </c>
      <c r="D11" s="44">
        <v>497</v>
      </c>
      <c r="E11" s="17">
        <v>3</v>
      </c>
      <c r="F11" s="17">
        <v>34</v>
      </c>
      <c r="G11" s="17">
        <v>1</v>
      </c>
      <c r="H11" s="32">
        <f>AVERAGE(AR35:AR53)</f>
        <v>1.0140591204037492</v>
      </c>
      <c r="I11" s="32">
        <f>MEDIAN(AR35:AR53)</f>
        <v>0.85616438356164382</v>
      </c>
      <c r="J11" s="32">
        <f>MIN(AR35:AR53)</f>
        <v>0.23287671232876714</v>
      </c>
      <c r="K11" s="32">
        <f>MAX(AR35:AR53)</f>
        <v>2.2602739726027394</v>
      </c>
      <c r="L11" s="32">
        <f t="shared" si="0"/>
        <v>2.0273972602739723</v>
      </c>
      <c r="M11" s="225">
        <f>(QUARTILE(AR35:AR53,3)-QUARTILE(AR35:AR53,1))/I11</f>
        <v>1.048</v>
      </c>
      <c r="N11" s="32">
        <f>AVERAGE(AQ35:AQ53)</f>
        <v>9.9378106788471962E-2</v>
      </c>
      <c r="O11" s="32">
        <f>MEDIAN(AQ35:AQ53)</f>
        <v>8.7319739105251148E-2</v>
      </c>
      <c r="P11" s="32">
        <f>MIN(AQ35:AQ53)</f>
        <v>1.7784927515283044E-2</v>
      </c>
      <c r="Q11" s="32">
        <f>MAX(AQ35:AQ53)</f>
        <v>0.2647592148239919</v>
      </c>
      <c r="R11" s="32">
        <f t="shared" si="1"/>
        <v>0.24697428730870885</v>
      </c>
      <c r="S11" s="225">
        <f>(QUARTILE(AQ35:AQ53,3)-QUARTILE(AQ35:AQ53,1))/O11</f>
        <v>1.0605829584668873</v>
      </c>
      <c r="T11" s="33">
        <f t="shared" si="3"/>
        <v>2.9007633587786259</v>
      </c>
      <c r="U11" s="34">
        <f t="shared" si="4"/>
        <v>7.8947368421052627E-2</v>
      </c>
      <c r="V11" s="35">
        <f t="shared" si="5"/>
        <v>2.6315789473684209E-2</v>
      </c>
      <c r="X11" s="31">
        <v>5</v>
      </c>
      <c r="Y11" s="44">
        <v>2.82</v>
      </c>
      <c r="Z11" s="44">
        <v>0.41</v>
      </c>
      <c r="AA11" s="44" t="s">
        <v>10</v>
      </c>
      <c r="AB11" s="44">
        <v>0.46</v>
      </c>
      <c r="AC11" s="44" t="s">
        <v>10</v>
      </c>
      <c r="AD11" s="17">
        <f t="shared" si="9"/>
        <v>0.87</v>
      </c>
      <c r="AE11" s="32">
        <f t="shared" si="11"/>
        <v>1.9315068493150682</v>
      </c>
      <c r="AF11" s="41">
        <f t="shared" si="10"/>
        <v>0.61643835616438336</v>
      </c>
      <c r="AG11" s="42">
        <f t="shared" si="12"/>
        <v>0.59589041095890405</v>
      </c>
      <c r="AI11" s="31">
        <v>7</v>
      </c>
      <c r="AJ11" s="44">
        <v>1.29</v>
      </c>
      <c r="AK11" s="44">
        <v>0</v>
      </c>
      <c r="AL11" s="44" t="s">
        <v>9</v>
      </c>
      <c r="AM11" s="44">
        <v>0.25</v>
      </c>
      <c r="AN11" s="44" t="s">
        <v>18</v>
      </c>
      <c r="AO11" s="17">
        <f t="shared" si="6"/>
        <v>0.25</v>
      </c>
      <c r="AP11" s="43">
        <f t="shared" si="7"/>
        <v>0.88356164383561642</v>
      </c>
      <c r="AQ11" s="41">
        <f t="shared" si="2"/>
        <v>0</v>
      </c>
      <c r="AR11" s="42">
        <f t="shared" si="8"/>
        <v>0.17123287671232876</v>
      </c>
    </row>
    <row r="12" spans="2:44" x14ac:dyDescent="0.25">
      <c r="B12" s="31" t="s">
        <v>33</v>
      </c>
      <c r="C12" s="17">
        <f>MAX(AI58:AI72)</f>
        <v>15</v>
      </c>
      <c r="D12" s="44">
        <v>611</v>
      </c>
      <c r="E12" s="17">
        <v>1</v>
      </c>
      <c r="F12" s="17">
        <v>29</v>
      </c>
      <c r="G12" s="17">
        <v>0</v>
      </c>
      <c r="H12" s="32">
        <f>AVERAGE(AR58:AR72)</f>
        <v>0.79406392694063932</v>
      </c>
      <c r="I12" s="32">
        <f>MEDIAN(AR58:AR72)</f>
        <v>0.73287671232876717</v>
      </c>
      <c r="J12" s="32">
        <f>MIN(AR58:AR72)</f>
        <v>0.21917808219178081</v>
      </c>
      <c r="K12" s="32">
        <f>MAX(AR58:AR72)</f>
        <v>1.726027397260274</v>
      </c>
      <c r="L12" s="32">
        <f t="shared" si="0"/>
        <v>1.5068493150684932</v>
      </c>
      <c r="M12" s="225">
        <f>(QUARTILE(AR58:AR72,3)-QUARTILE(AR58:AR72,1))/I12</f>
        <v>0.92056074766355123</v>
      </c>
      <c r="N12" s="32">
        <f>AVERAGE(AQ58:AQ72)</f>
        <v>0.42952130373378128</v>
      </c>
      <c r="O12" s="32">
        <f>MEDIAN(AQ58:AQ72)</f>
        <v>0.36890217931028069</v>
      </c>
      <c r="P12" s="32">
        <f>MIN(AQ58:AQ72)</f>
        <v>6.4547124286670865E-2</v>
      </c>
      <c r="Q12" s="32">
        <f>MAX(AQ58:AQ72)</f>
        <v>1.3795659317891094</v>
      </c>
      <c r="R12" s="32">
        <f t="shared" si="1"/>
        <v>1.3150188075024385</v>
      </c>
      <c r="S12" s="225">
        <f>(QUARTILE(AQ58:AQ72,3)-QUARTILE(AQ58:AQ72,1))/O12</f>
        <v>1.1630623394902375</v>
      </c>
      <c r="T12" s="33">
        <f t="shared" si="3"/>
        <v>2.2900763358778629</v>
      </c>
      <c r="U12" s="34">
        <f t="shared" si="4"/>
        <v>3.3333333333333333E-2</v>
      </c>
      <c r="V12" s="35">
        <f t="shared" si="5"/>
        <v>0</v>
      </c>
      <c r="X12" s="31">
        <v>6</v>
      </c>
      <c r="Y12" s="44">
        <v>3.31</v>
      </c>
      <c r="Z12" s="44">
        <v>0.57999999999999996</v>
      </c>
      <c r="AA12" s="44" t="s">
        <v>10</v>
      </c>
      <c r="AB12" s="44">
        <v>0.82</v>
      </c>
      <c r="AC12" s="44" t="s">
        <v>22</v>
      </c>
      <c r="AD12" s="17">
        <f t="shared" si="9"/>
        <v>1.4</v>
      </c>
      <c r="AE12" s="32">
        <f t="shared" si="11"/>
        <v>2.2671232876712328</v>
      </c>
      <c r="AF12" s="41">
        <f t="shared" si="10"/>
        <v>0.33561643835616461</v>
      </c>
      <c r="AG12" s="42">
        <f t="shared" si="12"/>
        <v>0.95890410958904093</v>
      </c>
      <c r="AI12" s="31">
        <v>8</v>
      </c>
      <c r="AJ12" s="44">
        <v>2.0099999999999998</v>
      </c>
      <c r="AK12" s="44">
        <v>0.2</v>
      </c>
      <c r="AL12" s="44" t="s">
        <v>18</v>
      </c>
      <c r="AM12" s="44">
        <v>0.05</v>
      </c>
      <c r="AN12" s="44" t="s">
        <v>18</v>
      </c>
      <c r="AO12" s="17">
        <f t="shared" si="6"/>
        <v>0.25</v>
      </c>
      <c r="AP12" s="43">
        <f t="shared" si="7"/>
        <v>1.376712328767123</v>
      </c>
      <c r="AQ12" s="41">
        <f t="shared" si="2"/>
        <v>0.4931506849315066</v>
      </c>
      <c r="AR12" s="42">
        <f t="shared" si="8"/>
        <v>0.17123287671232876</v>
      </c>
    </row>
    <row r="13" spans="2:44" x14ac:dyDescent="0.25">
      <c r="B13" s="31" t="s">
        <v>34</v>
      </c>
      <c r="C13" s="17">
        <f>MAX(AI77:AI100)</f>
        <v>24</v>
      </c>
      <c r="D13" s="44">
        <v>645</v>
      </c>
      <c r="E13" s="17">
        <v>5</v>
      </c>
      <c r="F13" s="17">
        <v>40</v>
      </c>
      <c r="G13" s="17">
        <v>3</v>
      </c>
      <c r="H13" s="32">
        <f>AVERAGE(AR77:AR100)</f>
        <v>1.1738013698630134</v>
      </c>
      <c r="I13" s="32">
        <f>MEDIAN(AR77:AR100)</f>
        <v>1.1267123287671232</v>
      </c>
      <c r="J13" s="32">
        <f>MIN(AR77:AR100)</f>
        <v>0.13698630136986301</v>
      </c>
      <c r="K13" s="32">
        <f>MAX(AR77:AR100)</f>
        <v>2.4178082191780823</v>
      </c>
      <c r="L13" s="32">
        <f t="shared" si="0"/>
        <v>2.2808219178082192</v>
      </c>
      <c r="M13" s="225">
        <f>(QUARTILE(AR77:AR100,3)-QUARTILE(AR77:AR100,1))/I13</f>
        <v>0.6428571428571429</v>
      </c>
      <c r="N13" s="32">
        <f>AVERAGE(AQ77:AQ100)</f>
        <v>0.26743491621716092</v>
      </c>
      <c r="O13" s="32">
        <f>MEDIAN(AQ77:AQ100)</f>
        <v>0.15769716047582366</v>
      </c>
      <c r="P13" s="32">
        <f>MIN(AQ77:AQ100)</f>
        <v>6.6274108778685004E-2</v>
      </c>
      <c r="Q13" s="32">
        <f>MAX(AQ77:AQ100)</f>
        <v>0.87989284607980878</v>
      </c>
      <c r="R13" s="32">
        <f t="shared" si="1"/>
        <v>0.81361873730112377</v>
      </c>
      <c r="S13" s="225">
        <f>(QUARTILE(AQ77:AQ100,3)-QUARTILE(AQ77:AQ100,1))/O13</f>
        <v>1.7335947449627065</v>
      </c>
      <c r="T13" s="33">
        <f t="shared" si="3"/>
        <v>3.66412213740458</v>
      </c>
      <c r="U13" s="34">
        <f t="shared" si="4"/>
        <v>0.10416666666666667</v>
      </c>
      <c r="V13" s="35">
        <f t="shared" si="5"/>
        <v>6.25E-2</v>
      </c>
      <c r="X13" s="31">
        <v>7</v>
      </c>
      <c r="Y13" s="44">
        <v>3.77</v>
      </c>
      <c r="Z13" s="44">
        <v>0.28000000000000003</v>
      </c>
      <c r="AA13" s="44" t="s">
        <v>22</v>
      </c>
      <c r="AB13" s="44">
        <v>0.16</v>
      </c>
      <c r="AC13" s="44" t="s">
        <v>22</v>
      </c>
      <c r="AD13" s="17">
        <f t="shared" si="9"/>
        <v>0.44000000000000006</v>
      </c>
      <c r="AE13" s="32">
        <f t="shared" si="11"/>
        <v>2.5821917808219177</v>
      </c>
      <c r="AF13" s="41">
        <f t="shared" si="10"/>
        <v>0.31506849315068486</v>
      </c>
      <c r="AG13" s="42">
        <f t="shared" si="12"/>
        <v>0.30136986301369867</v>
      </c>
      <c r="AI13" s="31">
        <v>9</v>
      </c>
      <c r="AJ13" s="44">
        <v>2.31</v>
      </c>
      <c r="AK13" s="44">
        <v>0.14000000000000001</v>
      </c>
      <c r="AL13" s="44" t="s">
        <v>18</v>
      </c>
      <c r="AM13" s="44">
        <v>0.21</v>
      </c>
      <c r="AN13" s="44" t="s">
        <v>18</v>
      </c>
      <c r="AO13" s="17">
        <f t="shared" si="6"/>
        <v>0.35</v>
      </c>
      <c r="AP13" s="43">
        <f t="shared" si="7"/>
        <v>1.5821917808219177</v>
      </c>
      <c r="AQ13" s="41">
        <f t="shared" si="2"/>
        <v>0.20547945205479468</v>
      </c>
      <c r="AR13" s="42">
        <f t="shared" si="8"/>
        <v>0.23972602739726023</v>
      </c>
    </row>
    <row r="14" spans="2:44" x14ac:dyDescent="0.25">
      <c r="B14" s="31" t="s">
        <v>35</v>
      </c>
      <c r="C14" s="17">
        <f>MAX(AI105:AI119)</f>
        <v>15</v>
      </c>
      <c r="D14" s="44">
        <v>780</v>
      </c>
      <c r="E14" s="17">
        <v>15</v>
      </c>
      <c r="F14" s="17">
        <v>14</v>
      </c>
      <c r="G14" s="17">
        <v>1</v>
      </c>
      <c r="H14" s="32">
        <f>AVERAGE(AR105:AR119)</f>
        <v>1.1214611872146116</v>
      </c>
      <c r="I14" s="32">
        <f>MEDIAN(AR105:AR119)</f>
        <v>1.0068493150684932</v>
      </c>
      <c r="J14" s="32">
        <f>MIN(AR105:AR119)</f>
        <v>0.5547945205479452</v>
      </c>
      <c r="K14" s="32">
        <f>MAX(AR105:AR119)</f>
        <v>1.9452054794520546</v>
      </c>
      <c r="L14" s="32">
        <f t="shared" si="0"/>
        <v>1.3904109589041094</v>
      </c>
      <c r="M14" s="225">
        <f>(QUARTILE(AR105:AR119,3)-QUARTILE(AR105:AR119,1))/I14</f>
        <v>0.4081632653061224</v>
      </c>
      <c r="N14" s="32">
        <f>AVERAGE(AQ105:AQ119)</f>
        <v>0.43058929599256068</v>
      </c>
      <c r="O14" s="32">
        <f>MEDIAN(AQ105:AQ119)</f>
        <v>0.22599504921205893</v>
      </c>
      <c r="P14" s="32">
        <f>MIN(AQ105:AQ119)</f>
        <v>8.0116198461411159E-2</v>
      </c>
      <c r="Q14" s="32">
        <f>MAX(AQ105:AQ119)</f>
        <v>1.0770835002289791</v>
      </c>
      <c r="R14" s="32">
        <f t="shared" si="1"/>
        <v>0.99696730176756798</v>
      </c>
      <c r="S14" s="225">
        <f>(QUARTILE(AQ105:AQ119,3)-QUARTILE(AQ105:AQ119,1))/O14</f>
        <v>2.2126014505701699</v>
      </c>
      <c r="T14" s="33">
        <f t="shared" si="3"/>
        <v>2.2900763358778629</v>
      </c>
      <c r="U14" s="34">
        <f t="shared" si="4"/>
        <v>0.5</v>
      </c>
      <c r="V14" s="35">
        <f t="shared" si="5"/>
        <v>3.3333333333333333E-2</v>
      </c>
      <c r="X14" s="31">
        <v>8</v>
      </c>
      <c r="Y14" s="44">
        <v>4.2</v>
      </c>
      <c r="Z14" s="44">
        <v>0.3</v>
      </c>
      <c r="AA14" s="44" t="s">
        <v>10</v>
      </c>
      <c r="AB14" s="44">
        <v>0.25</v>
      </c>
      <c r="AC14" s="44" t="s">
        <v>22</v>
      </c>
      <c r="AD14" s="17">
        <f t="shared" si="9"/>
        <v>0.55000000000000004</v>
      </c>
      <c r="AE14" s="32">
        <f t="shared" si="11"/>
        <v>2.8767123287671232</v>
      </c>
      <c r="AF14" s="41">
        <f t="shared" si="10"/>
        <v>0.29452054794520555</v>
      </c>
      <c r="AG14" s="42">
        <f t="shared" si="12"/>
        <v>0.37671232876712329</v>
      </c>
      <c r="AI14" s="31">
        <v>10</v>
      </c>
      <c r="AJ14" s="44">
        <v>3.02</v>
      </c>
      <c r="AK14" s="44">
        <v>0.48</v>
      </c>
      <c r="AL14" s="44" t="s">
        <v>18</v>
      </c>
      <c r="AM14" s="44">
        <v>1.26</v>
      </c>
      <c r="AN14" s="44" t="s">
        <v>18</v>
      </c>
      <c r="AO14" s="17">
        <f t="shared" si="6"/>
        <v>1.74</v>
      </c>
      <c r="AP14" s="43">
        <f t="shared" si="7"/>
        <v>2.0684931506849313</v>
      </c>
      <c r="AQ14" s="41">
        <f t="shared" si="2"/>
        <v>0.48630136986301364</v>
      </c>
      <c r="AR14" s="42">
        <f t="shared" si="8"/>
        <v>1.1917808219178081</v>
      </c>
    </row>
    <row r="15" spans="2:44" ht="15.75" thickBot="1" x14ac:dyDescent="0.3">
      <c r="B15" s="45" t="s">
        <v>36</v>
      </c>
      <c r="C15" s="24">
        <f>MAX(AI124:AI151)</f>
        <v>28</v>
      </c>
      <c r="D15" s="24">
        <v>328</v>
      </c>
      <c r="E15" s="24">
        <v>10</v>
      </c>
      <c r="F15" s="24">
        <v>41</v>
      </c>
      <c r="G15" s="24">
        <v>5</v>
      </c>
      <c r="H15" s="46">
        <f>AVERAGE(AR124:AR151)</f>
        <v>0.96819960861056742</v>
      </c>
      <c r="I15" s="32">
        <f>MEDIAN(AR124:AR151)</f>
        <v>1.0753424657534247</v>
      </c>
      <c r="J15" s="46">
        <f>MIN(AR124:AR151)</f>
        <v>0.21232876712328766</v>
      </c>
      <c r="K15" s="46">
        <f>MAX(AR124:AR151)</f>
        <v>2.4178082191780819</v>
      </c>
      <c r="L15" s="32">
        <f t="shared" si="0"/>
        <v>2.205479452054794</v>
      </c>
      <c r="M15" s="225">
        <f>(QUARTILE(AR124:AR151,3)-QUARTILE(AR124:AR151,1))/I15</f>
        <v>0.65286624203821653</v>
      </c>
      <c r="N15" s="46">
        <f>AVERAGE(AQ124:AQ151)</f>
        <v>0.23312869657265384</v>
      </c>
      <c r="O15" s="32">
        <f>MEDIAN(AQ124:AQ151)</f>
        <v>0.17428231597517119</v>
      </c>
      <c r="P15" s="46">
        <f>MIN(AQ124:AQ147)</f>
        <v>2.9437094981973111E-2</v>
      </c>
      <c r="Q15" s="46">
        <f>MAX(AQ124:AQ151)</f>
        <v>0.89035180516613699</v>
      </c>
      <c r="R15" s="32">
        <f t="shared" si="1"/>
        <v>0.86091471018416388</v>
      </c>
      <c r="S15" s="225">
        <f>(QUARTILE(AQ124:AQ151,3)-QUARTILE(AQ123:AQ150,1))/O15</f>
        <v>0.95392675330938625</v>
      </c>
      <c r="T15" s="47">
        <f t="shared" si="3"/>
        <v>4.2748091603053435</v>
      </c>
      <c r="U15" s="48">
        <f t="shared" si="4"/>
        <v>0.17857142857142858</v>
      </c>
      <c r="V15" s="49">
        <f t="shared" si="5"/>
        <v>8.9285714285714288E-2</v>
      </c>
      <c r="X15" s="31">
        <v>9</v>
      </c>
      <c r="Y15" s="44">
        <v>4.7699999999999996</v>
      </c>
      <c r="Z15" s="44">
        <v>0.15</v>
      </c>
      <c r="AA15" s="44" t="s">
        <v>10</v>
      </c>
      <c r="AB15" s="44">
        <v>0.13</v>
      </c>
      <c r="AC15" s="44" t="s">
        <v>22</v>
      </c>
      <c r="AD15" s="17">
        <f t="shared" si="9"/>
        <v>0.28000000000000003</v>
      </c>
      <c r="AE15" s="32">
        <f t="shared" si="11"/>
        <v>3.2671232876712324</v>
      </c>
      <c r="AF15" s="41">
        <f t="shared" si="10"/>
        <v>0.39041095890410915</v>
      </c>
      <c r="AG15" s="42">
        <f t="shared" si="12"/>
        <v>0.19178082191780824</v>
      </c>
      <c r="AI15" s="31">
        <v>11</v>
      </c>
      <c r="AJ15" s="44">
        <v>3.6</v>
      </c>
      <c r="AK15" s="44">
        <v>0.47</v>
      </c>
      <c r="AL15" s="44" t="s">
        <v>18</v>
      </c>
      <c r="AM15" s="44">
        <v>1.38</v>
      </c>
      <c r="AN15" s="44" t="s">
        <v>18</v>
      </c>
      <c r="AO15" s="17">
        <f t="shared" si="6"/>
        <v>1.8499999999999999</v>
      </c>
      <c r="AP15" s="43">
        <f t="shared" si="7"/>
        <v>2.4657534246575343</v>
      </c>
      <c r="AQ15" s="41">
        <f t="shared" si="2"/>
        <v>0.397260273972603</v>
      </c>
      <c r="AR15" s="42">
        <f t="shared" si="8"/>
        <v>1.2671232876712326</v>
      </c>
    </row>
    <row r="16" spans="2:44" x14ac:dyDescent="0.25">
      <c r="X16" s="31">
        <v>10</v>
      </c>
      <c r="Y16" s="44">
        <v>4.82</v>
      </c>
      <c r="Z16" s="44">
        <v>0.14000000000000001</v>
      </c>
      <c r="AA16" s="44" t="s">
        <v>10</v>
      </c>
      <c r="AB16" s="44">
        <v>1.23</v>
      </c>
      <c r="AC16" s="44" t="s">
        <v>22</v>
      </c>
      <c r="AD16" s="17">
        <f t="shared" si="9"/>
        <v>1.37</v>
      </c>
      <c r="AE16" s="32">
        <f t="shared" si="11"/>
        <v>3.3013698630136985</v>
      </c>
      <c r="AF16" s="41">
        <f t="shared" si="10"/>
        <v>3.4246575342466112E-2</v>
      </c>
      <c r="AG16" s="42">
        <f t="shared" si="12"/>
        <v>0.93835616438356162</v>
      </c>
      <c r="AI16" s="31">
        <v>12</v>
      </c>
      <c r="AJ16" s="44">
        <v>4.18</v>
      </c>
      <c r="AK16" s="44">
        <v>0.73</v>
      </c>
      <c r="AL16" s="44" t="s">
        <v>18</v>
      </c>
      <c r="AM16" s="44">
        <v>1.39</v>
      </c>
      <c r="AN16" s="44" t="s">
        <v>18</v>
      </c>
      <c r="AO16" s="17">
        <f t="shared" si="6"/>
        <v>2.12</v>
      </c>
      <c r="AP16" s="43">
        <f t="shared" si="7"/>
        <v>2.8630136986301364</v>
      </c>
      <c r="AQ16" s="41">
        <f t="shared" si="2"/>
        <v>0.39726027397260211</v>
      </c>
      <c r="AR16" s="42">
        <f t="shared" si="8"/>
        <v>1.452054794520548</v>
      </c>
    </row>
    <row r="17" spans="2:45" ht="15.75" thickBot="1" x14ac:dyDescent="0.3">
      <c r="X17" s="31">
        <v>11</v>
      </c>
      <c r="Y17" s="44">
        <v>5.07</v>
      </c>
      <c r="Z17" s="44">
        <v>0.6</v>
      </c>
      <c r="AA17" s="44" t="s">
        <v>10</v>
      </c>
      <c r="AB17" s="44">
        <v>0.15</v>
      </c>
      <c r="AC17" s="44" t="s">
        <v>22</v>
      </c>
      <c r="AD17" s="44">
        <f t="shared" si="9"/>
        <v>0.75</v>
      </c>
      <c r="AE17" s="32">
        <f t="shared" si="11"/>
        <v>3.4726027397260273</v>
      </c>
      <c r="AF17" s="41">
        <f t="shared" si="10"/>
        <v>0.17123287671232879</v>
      </c>
      <c r="AG17" s="42">
        <f t="shared" si="12"/>
        <v>0.51369863013698625</v>
      </c>
      <c r="AI17" s="31">
        <v>13</v>
      </c>
      <c r="AJ17" s="44">
        <v>4.84</v>
      </c>
      <c r="AK17" s="44">
        <v>1.65</v>
      </c>
      <c r="AL17" s="44" t="s">
        <v>18</v>
      </c>
      <c r="AM17" s="44">
        <v>1.9</v>
      </c>
      <c r="AN17" s="44" t="s">
        <v>19</v>
      </c>
      <c r="AO17" s="17">
        <f t="shared" si="6"/>
        <v>3.55</v>
      </c>
      <c r="AP17" s="43">
        <f t="shared" si="7"/>
        <v>3.3150684931506849</v>
      </c>
      <c r="AQ17" s="41">
        <f t="shared" si="2"/>
        <v>0.45205479452054842</v>
      </c>
      <c r="AR17" s="42">
        <f t="shared" si="8"/>
        <v>2.4315068493150682</v>
      </c>
    </row>
    <row r="18" spans="2:45" x14ac:dyDescent="0.25">
      <c r="B18" s="234" t="s">
        <v>13</v>
      </c>
      <c r="C18" s="228">
        <f>AVERAGE(C4:C15)</f>
        <v>22.583333333333332</v>
      </c>
      <c r="D18" s="228">
        <f t="shared" ref="D18:V18" si="13">AVERAGE(D4:D15)</f>
        <v>489.5</v>
      </c>
      <c r="E18" s="228">
        <f t="shared" si="13"/>
        <v>9.0833333333333339</v>
      </c>
      <c r="F18" s="228">
        <f t="shared" si="13"/>
        <v>32</v>
      </c>
      <c r="G18" s="228">
        <f t="shared" si="13"/>
        <v>4.083333333333333</v>
      </c>
      <c r="H18" s="228">
        <f t="shared" si="13"/>
        <v>0.9205196352307633</v>
      </c>
      <c r="I18" s="228">
        <f>AVERAGE(I4:I15)</f>
        <v>0.79394977168949765</v>
      </c>
      <c r="J18" s="228">
        <f t="shared" si="13"/>
        <v>0.22203196347031962</v>
      </c>
      <c r="K18" s="228">
        <f t="shared" si="13"/>
        <v>2.090182648401826</v>
      </c>
      <c r="L18" s="228">
        <f t="shared" si="13"/>
        <v>1.8681506849315064</v>
      </c>
      <c r="M18" s="228">
        <f t="shared" si="13"/>
        <v>1.0393916818464659</v>
      </c>
      <c r="N18" s="228">
        <f t="shared" si="13"/>
        <v>0.22498329315839172</v>
      </c>
      <c r="O18" s="228">
        <f t="shared" si="13"/>
        <v>0.14690026523196653</v>
      </c>
      <c r="P18" s="228">
        <f t="shared" si="13"/>
        <v>2.9367665441052987E-2</v>
      </c>
      <c r="Q18" s="228">
        <f t="shared" si="13"/>
        <v>0.73906414824887656</v>
      </c>
      <c r="R18" s="228">
        <f t="shared" si="13"/>
        <v>0.7096964828078236</v>
      </c>
      <c r="S18" s="228">
        <f t="shared" si="13"/>
        <v>1.5334077559410517</v>
      </c>
      <c r="T18" s="228">
        <f t="shared" si="13"/>
        <v>3.4478371501272265</v>
      </c>
      <c r="U18" s="228">
        <f t="shared" si="13"/>
        <v>0.19792731549770315</v>
      </c>
      <c r="V18" s="228">
        <f t="shared" si="13"/>
        <v>8.1626923415618946E-2</v>
      </c>
      <c r="X18" s="31">
        <v>12</v>
      </c>
      <c r="Y18" s="44">
        <v>6.3</v>
      </c>
      <c r="Z18" s="44">
        <v>0.83</v>
      </c>
      <c r="AA18" s="44" t="s">
        <v>38</v>
      </c>
      <c r="AB18" s="44">
        <v>1.04</v>
      </c>
      <c r="AC18" s="44" t="s">
        <v>22</v>
      </c>
      <c r="AD18" s="44">
        <f t="shared" si="9"/>
        <v>1.87</v>
      </c>
      <c r="AE18" s="32">
        <f t="shared" si="11"/>
        <v>4.3150684931506849</v>
      </c>
      <c r="AF18" s="41">
        <f t="shared" si="10"/>
        <v>0.84246575342465757</v>
      </c>
      <c r="AG18" s="42">
        <f t="shared" si="12"/>
        <v>1.2808219178082192</v>
      </c>
      <c r="AI18" s="31">
        <v>14</v>
      </c>
      <c r="AJ18" s="44">
        <v>5.0599999999999996</v>
      </c>
      <c r="AK18" s="44">
        <v>0.38</v>
      </c>
      <c r="AL18" s="44" t="s">
        <v>9</v>
      </c>
      <c r="AM18" s="44">
        <v>0.3</v>
      </c>
      <c r="AN18" s="44" t="s">
        <v>9</v>
      </c>
      <c r="AO18" s="17">
        <f t="shared" si="6"/>
        <v>0.67999999999999994</v>
      </c>
      <c r="AP18" s="43">
        <f t="shared" si="7"/>
        <v>3.4657534246575339</v>
      </c>
      <c r="AQ18" s="41">
        <f t="shared" si="2"/>
        <v>0.15068493150684903</v>
      </c>
      <c r="AR18" s="42">
        <f t="shared" si="8"/>
        <v>0.46575342465753417</v>
      </c>
    </row>
    <row r="19" spans="2:45" x14ac:dyDescent="0.25">
      <c r="B19" s="235" t="s">
        <v>198</v>
      </c>
      <c r="C19" s="231">
        <f>MEDIAN(C9:C15)</f>
        <v>20</v>
      </c>
      <c r="D19" s="231">
        <f>MEDIAN(D9:D15)</f>
        <v>497</v>
      </c>
      <c r="E19" s="231">
        <f t="shared" ref="D19:V19" si="14">MEDIAN(E4:E15)</f>
        <v>7.5</v>
      </c>
      <c r="F19" s="231">
        <f t="shared" si="14"/>
        <v>32.5</v>
      </c>
      <c r="G19" s="231">
        <f t="shared" si="14"/>
        <v>3</v>
      </c>
      <c r="H19" s="231">
        <f>MEDIAN(H9:H15)</f>
        <v>0.96819960861056742</v>
      </c>
      <c r="I19" s="231">
        <f>MEDIAN(I4:I8)</f>
        <v>0.52054794520547942</v>
      </c>
      <c r="J19" s="231">
        <f t="shared" si="14"/>
        <v>0.16438356164383561</v>
      </c>
      <c r="K19" s="231">
        <f t="shared" si="14"/>
        <v>2.102739726027397</v>
      </c>
      <c r="L19" s="231">
        <f t="shared" si="14"/>
        <v>1.8869863013698629</v>
      </c>
      <c r="M19" s="231">
        <f t="shared" si="14"/>
        <v>0.87820206057876349</v>
      </c>
      <c r="N19" s="231">
        <f t="shared" si="14"/>
        <v>0.24090576029897179</v>
      </c>
      <c r="O19" s="231">
        <f t="shared" si="14"/>
        <v>0.1541095890410959</v>
      </c>
      <c r="P19" s="231">
        <f t="shared" si="14"/>
        <v>1.57417788261347E-2</v>
      </c>
      <c r="Q19" s="231">
        <f t="shared" si="14"/>
        <v>0.88512232562297288</v>
      </c>
      <c r="R19" s="231">
        <f t="shared" si="14"/>
        <v>0.83726672374264388</v>
      </c>
      <c r="S19" s="231">
        <f t="shared" si="14"/>
        <v>1.5001683501683494</v>
      </c>
      <c r="T19" s="231">
        <f t="shared" si="14"/>
        <v>3.3587786259541987</v>
      </c>
      <c r="U19" s="231">
        <f t="shared" si="14"/>
        <v>0.1541005291005291</v>
      </c>
      <c r="V19" s="231">
        <f t="shared" si="14"/>
        <v>6.5340909090909088E-2</v>
      </c>
      <c r="X19" s="31">
        <v>13</v>
      </c>
      <c r="Y19" s="44">
        <v>6.4</v>
      </c>
      <c r="Z19" s="44">
        <v>0.22</v>
      </c>
      <c r="AA19" s="44" t="s">
        <v>22</v>
      </c>
      <c r="AB19" s="44">
        <v>0.65</v>
      </c>
      <c r="AC19" s="44" t="s">
        <v>10</v>
      </c>
      <c r="AD19" s="44">
        <f t="shared" si="9"/>
        <v>0.87</v>
      </c>
      <c r="AE19" s="32">
        <f t="shared" si="11"/>
        <v>4.3835616438356162</v>
      </c>
      <c r="AF19" s="41">
        <f t="shared" si="10"/>
        <v>6.8493150684931337E-2</v>
      </c>
      <c r="AG19" s="42">
        <f t="shared" si="12"/>
        <v>0.59589041095890405</v>
      </c>
      <c r="AI19" s="31">
        <v>15</v>
      </c>
      <c r="AJ19" s="44">
        <v>5.23</v>
      </c>
      <c r="AK19" s="44">
        <v>0.17</v>
      </c>
      <c r="AL19" s="44" t="s">
        <v>18</v>
      </c>
      <c r="AM19" s="44">
        <v>0.18</v>
      </c>
      <c r="AN19" s="44" t="s">
        <v>9</v>
      </c>
      <c r="AO19" s="17">
        <f t="shared" si="6"/>
        <v>0.35</v>
      </c>
      <c r="AP19" s="43">
        <f t="shared" si="7"/>
        <v>3.5821917808219177</v>
      </c>
      <c r="AQ19" s="41">
        <f t="shared" si="2"/>
        <v>0.1164383561643838</v>
      </c>
      <c r="AR19" s="42">
        <f t="shared" si="8"/>
        <v>0.23972602739726023</v>
      </c>
    </row>
    <row r="20" spans="2:45" x14ac:dyDescent="0.25">
      <c r="B20" s="235" t="s">
        <v>69</v>
      </c>
      <c r="C20" s="231">
        <f>MIN(C4:C15)</f>
        <v>15</v>
      </c>
      <c r="D20" s="231">
        <f t="shared" ref="D20:V20" si="15">MIN(D4:D15)</f>
        <v>300</v>
      </c>
      <c r="E20" s="231">
        <f t="shared" si="15"/>
        <v>1</v>
      </c>
      <c r="F20" s="231">
        <f t="shared" si="15"/>
        <v>14</v>
      </c>
      <c r="G20" s="231">
        <f t="shared" si="15"/>
        <v>0</v>
      </c>
      <c r="H20" s="231">
        <f t="shared" si="15"/>
        <v>0.54514321295143209</v>
      </c>
      <c r="I20" s="231">
        <f t="shared" si="15"/>
        <v>0.34931506849315064</v>
      </c>
      <c r="J20" s="231">
        <f t="shared" si="15"/>
        <v>0.11643835616438357</v>
      </c>
      <c r="K20" s="231">
        <f t="shared" si="15"/>
        <v>1.5273972602739725</v>
      </c>
      <c r="L20" s="231">
        <f t="shared" si="15"/>
        <v>1.1369863013698629</v>
      </c>
      <c r="M20" s="231">
        <f t="shared" si="15"/>
        <v>0.34496124031007752</v>
      </c>
      <c r="N20" s="231">
        <f t="shared" si="15"/>
        <v>5.4865424430641817E-2</v>
      </c>
      <c r="O20" s="231">
        <f t="shared" si="15"/>
        <v>2.9503105590062195E-2</v>
      </c>
      <c r="P20" s="231">
        <f t="shared" si="15"/>
        <v>0</v>
      </c>
      <c r="Q20" s="231">
        <f t="shared" si="15"/>
        <v>0.23602484472049687</v>
      </c>
      <c r="R20" s="231">
        <f t="shared" si="15"/>
        <v>0.22515527950310552</v>
      </c>
      <c r="S20" s="231">
        <f t="shared" si="15"/>
        <v>0.95392675330938625</v>
      </c>
      <c r="T20" s="231">
        <f t="shared" si="15"/>
        <v>2.2900763358778629</v>
      </c>
      <c r="U20" s="231">
        <f t="shared" si="15"/>
        <v>3.3333333333333333E-2</v>
      </c>
      <c r="V20" s="231">
        <f t="shared" si="15"/>
        <v>0</v>
      </c>
      <c r="X20" s="31">
        <v>14</v>
      </c>
      <c r="Y20" s="44">
        <v>7.84</v>
      </c>
      <c r="Z20" s="44">
        <v>0.35</v>
      </c>
      <c r="AA20" s="44" t="s">
        <v>22</v>
      </c>
      <c r="AB20" s="44">
        <v>1.89</v>
      </c>
      <c r="AC20" s="44" t="s">
        <v>22</v>
      </c>
      <c r="AD20" s="44">
        <f t="shared" si="9"/>
        <v>2.2399999999999998</v>
      </c>
      <c r="AE20" s="32">
        <f t="shared" si="11"/>
        <v>5.3698630136986294</v>
      </c>
      <c r="AF20" s="41">
        <f t="shared" si="10"/>
        <v>0.9863013698630132</v>
      </c>
      <c r="AG20" s="42">
        <f t="shared" si="12"/>
        <v>1.5342465753424654</v>
      </c>
      <c r="AI20" s="31">
        <v>16</v>
      </c>
      <c r="AJ20" s="44">
        <v>6.34</v>
      </c>
      <c r="AK20" s="44">
        <v>0.68</v>
      </c>
      <c r="AL20" s="44" t="s">
        <v>18</v>
      </c>
      <c r="AM20" s="44">
        <v>0.62</v>
      </c>
      <c r="AN20" s="44" t="s">
        <v>18</v>
      </c>
      <c r="AO20" s="17">
        <f t="shared" si="6"/>
        <v>1.3</v>
      </c>
      <c r="AP20" s="43">
        <f t="shared" si="7"/>
        <v>4.3424657534246576</v>
      </c>
      <c r="AQ20" s="41">
        <f t="shared" si="2"/>
        <v>0.76027397260273988</v>
      </c>
      <c r="AR20" s="42">
        <f t="shared" si="8"/>
        <v>0.8904109589041096</v>
      </c>
    </row>
    <row r="21" spans="2:45" x14ac:dyDescent="0.25">
      <c r="B21" s="235" t="s">
        <v>39</v>
      </c>
      <c r="C21" s="231">
        <f>MAX(C4:C15)</f>
        <v>31</v>
      </c>
      <c r="D21" s="231">
        <f t="shared" ref="D21:V21" si="16">MAX(D4:D15)</f>
        <v>780</v>
      </c>
      <c r="E21" s="231">
        <f t="shared" si="16"/>
        <v>30</v>
      </c>
      <c r="F21" s="231">
        <f t="shared" si="16"/>
        <v>45</v>
      </c>
      <c r="G21" s="231">
        <f t="shared" si="16"/>
        <v>14</v>
      </c>
      <c r="H21" s="231">
        <f t="shared" si="16"/>
        <v>1.2556039850560399</v>
      </c>
      <c r="I21" s="231">
        <f t="shared" si="16"/>
        <v>1.1369863013698629</v>
      </c>
      <c r="J21" s="231">
        <f t="shared" si="16"/>
        <v>0.5547945205479452</v>
      </c>
      <c r="K21" s="231">
        <f t="shared" si="16"/>
        <v>2.7191780821917808</v>
      </c>
      <c r="L21" s="231">
        <f t="shared" si="16"/>
        <v>2.6027397260273974</v>
      </c>
      <c r="M21" s="231">
        <f t="shared" si="16"/>
        <v>2.9019607843137254</v>
      </c>
      <c r="N21" s="231">
        <f t="shared" si="16"/>
        <v>0.43058929599256068</v>
      </c>
      <c r="O21" s="231">
        <f t="shared" si="16"/>
        <v>0.36890217931028069</v>
      </c>
      <c r="P21" s="231">
        <f t="shared" si="16"/>
        <v>8.0116198461411159E-2</v>
      </c>
      <c r="Q21" s="231">
        <f t="shared" si="16"/>
        <v>1.3795659317891094</v>
      </c>
      <c r="R21" s="231">
        <f t="shared" si="16"/>
        <v>1.3150188075024385</v>
      </c>
      <c r="S21" s="231">
        <f t="shared" si="16"/>
        <v>2.3111111111111038</v>
      </c>
      <c r="T21" s="231">
        <f t="shared" si="16"/>
        <v>4.7328244274809164</v>
      </c>
      <c r="U21" s="231">
        <f t="shared" si="16"/>
        <v>0.5</v>
      </c>
      <c r="V21" s="231">
        <f t="shared" si="16"/>
        <v>0.22727272727272727</v>
      </c>
      <c r="X21" s="31">
        <v>15</v>
      </c>
      <c r="Y21" s="44">
        <v>8.1300000000000008</v>
      </c>
      <c r="Z21" s="44">
        <v>0.17</v>
      </c>
      <c r="AA21" s="44" t="s">
        <v>22</v>
      </c>
      <c r="AB21" s="44">
        <v>0.04</v>
      </c>
      <c r="AC21" s="44" t="s">
        <v>22</v>
      </c>
      <c r="AD21" s="44">
        <f t="shared" si="9"/>
        <v>0.21000000000000002</v>
      </c>
      <c r="AE21" s="32">
        <f t="shared" si="11"/>
        <v>5.5684931506849313</v>
      </c>
      <c r="AF21" s="41">
        <f t="shared" si="10"/>
        <v>0.19863013698630194</v>
      </c>
      <c r="AG21" s="42">
        <f t="shared" si="12"/>
        <v>0.14383561643835616</v>
      </c>
      <c r="AI21" s="31">
        <v>17</v>
      </c>
      <c r="AJ21" s="44">
        <v>6.43</v>
      </c>
      <c r="AK21" s="44">
        <v>0.95</v>
      </c>
      <c r="AL21" s="44" t="s">
        <v>18</v>
      </c>
      <c r="AM21" s="44">
        <v>0.47</v>
      </c>
      <c r="AN21" s="44" t="s">
        <v>9</v>
      </c>
      <c r="AO21" s="17">
        <f t="shared" si="6"/>
        <v>1.42</v>
      </c>
      <c r="AP21" s="43">
        <f t="shared" si="7"/>
        <v>4.4041095890410951</v>
      </c>
      <c r="AQ21" s="41">
        <f t="shared" si="2"/>
        <v>6.1643835616437492E-2</v>
      </c>
      <c r="AR21" s="42">
        <f t="shared" si="8"/>
        <v>0.97260273972602729</v>
      </c>
    </row>
    <row r="22" spans="2:45" x14ac:dyDescent="0.25">
      <c r="B22" s="235" t="s">
        <v>197</v>
      </c>
      <c r="C22" s="4">
        <f>(MAX(C4:C15)-MIN(C4:C15))</f>
        <v>16</v>
      </c>
      <c r="D22" s="4">
        <f t="shared" ref="D22:V22" si="17">(MAX(D4:D15)-MIN(D4:D15))</f>
        <v>480</v>
      </c>
      <c r="E22" s="4">
        <f t="shared" si="17"/>
        <v>29</v>
      </c>
      <c r="F22" s="4">
        <f t="shared" si="17"/>
        <v>31</v>
      </c>
      <c r="G22" s="4">
        <f t="shared" si="17"/>
        <v>14</v>
      </c>
      <c r="H22" s="4">
        <f t="shared" si="17"/>
        <v>0.71046077210460779</v>
      </c>
      <c r="I22" s="4">
        <f t="shared" si="17"/>
        <v>0.78767123287671226</v>
      </c>
      <c r="J22" s="4">
        <f t="shared" si="17"/>
        <v>0.43835616438356162</v>
      </c>
      <c r="K22" s="4">
        <f t="shared" si="17"/>
        <v>1.1917808219178083</v>
      </c>
      <c r="L22" s="4">
        <f t="shared" si="17"/>
        <v>1.4657534246575346</v>
      </c>
      <c r="M22" s="4">
        <f t="shared" si="17"/>
        <v>2.5569995440036477</v>
      </c>
      <c r="N22" s="4">
        <f t="shared" si="17"/>
        <v>0.37572387156191889</v>
      </c>
      <c r="O22" s="4">
        <f t="shared" si="17"/>
        <v>0.33939907372021849</v>
      </c>
      <c r="P22" s="4">
        <f t="shared" si="17"/>
        <v>8.0116198461411159E-2</v>
      </c>
      <c r="Q22" s="4">
        <f t="shared" si="17"/>
        <v>1.1435410870686125</v>
      </c>
      <c r="R22" s="4">
        <f t="shared" si="17"/>
        <v>1.0898635279993329</v>
      </c>
      <c r="S22" s="4">
        <f t="shared" si="17"/>
        <v>1.3571843578017175</v>
      </c>
      <c r="T22" s="4">
        <f t="shared" si="17"/>
        <v>2.4427480916030535</v>
      </c>
      <c r="U22" s="4">
        <f t="shared" si="17"/>
        <v>0.46666666666666667</v>
      </c>
      <c r="V22" s="4">
        <f t="shared" si="17"/>
        <v>0.22727272727272727</v>
      </c>
      <c r="X22" s="31">
        <v>16</v>
      </c>
      <c r="Y22" s="44">
        <v>8.31</v>
      </c>
      <c r="Z22" s="44">
        <v>0.18</v>
      </c>
      <c r="AA22" s="44" t="s">
        <v>22</v>
      </c>
      <c r="AB22" s="44">
        <v>0.04</v>
      </c>
      <c r="AC22" s="44" t="s">
        <v>22</v>
      </c>
      <c r="AD22" s="44">
        <f t="shared" si="9"/>
        <v>0.22</v>
      </c>
      <c r="AE22" s="32">
        <f t="shared" si="11"/>
        <v>5.6917808219178081</v>
      </c>
      <c r="AF22" s="41">
        <f t="shared" si="10"/>
        <v>0.12328767123287676</v>
      </c>
      <c r="AG22" s="42">
        <f t="shared" si="12"/>
        <v>0.15068493150684931</v>
      </c>
      <c r="AI22" s="31">
        <v>18</v>
      </c>
      <c r="AJ22" s="44">
        <v>7.4</v>
      </c>
      <c r="AK22" s="44">
        <v>0.67</v>
      </c>
      <c r="AL22" s="44" t="s">
        <v>18</v>
      </c>
      <c r="AM22" s="44">
        <v>0.23</v>
      </c>
      <c r="AN22" s="44" t="s">
        <v>18</v>
      </c>
      <c r="AO22" s="17">
        <f t="shared" si="6"/>
        <v>0.9</v>
      </c>
      <c r="AP22" s="43">
        <f t="shared" si="7"/>
        <v>5.0684931506849313</v>
      </c>
      <c r="AQ22" s="41">
        <f t="shared" si="2"/>
        <v>0.66438356164383627</v>
      </c>
      <c r="AR22" s="42">
        <f t="shared" si="8"/>
        <v>0.61643835616438358</v>
      </c>
    </row>
    <row r="23" spans="2:45" ht="15.75" thickBot="1" x14ac:dyDescent="0.3">
      <c r="B23" s="236" t="s">
        <v>193</v>
      </c>
      <c r="C23" s="244">
        <f>(QUARTILE(C9:C15,3)-QUARTILE(C9:C15,1))/C19</f>
        <v>0.4</v>
      </c>
      <c r="D23" s="244">
        <f>(QUARTILE(D9:D15,3)-QUARTILE(D9:D15,1))/D19</f>
        <v>0.57444668008048294</v>
      </c>
      <c r="E23" s="244">
        <f t="shared" ref="D23:V23" si="18">(QUARTILE(E4:E15,3)-QUARTILE(E4:E15,1))/E19</f>
        <v>0.8666666666666667</v>
      </c>
      <c r="F23" s="244">
        <f t="shared" si="18"/>
        <v>0.37692307692307692</v>
      </c>
      <c r="G23" s="244">
        <f t="shared" si="18"/>
        <v>1.3333333333333333</v>
      </c>
      <c r="H23" s="244">
        <f>(QUARTILE(H9:H15,3)-QUARTILE(H9:H15,1))/H19</f>
        <v>0.20887742347277974</v>
      </c>
      <c r="I23" s="244">
        <f>(QUARTILE(I9:I15,3)-QUARTILE(I9:I15,1))/I19</f>
        <v>0.47368421052631599</v>
      </c>
      <c r="J23" s="244">
        <f t="shared" si="18"/>
        <v>0.52083333333333337</v>
      </c>
      <c r="K23" s="244">
        <f t="shared" si="18"/>
        <v>0.34446254071661248</v>
      </c>
      <c r="L23" s="244">
        <f t="shared" si="18"/>
        <v>0.46098003629764051</v>
      </c>
      <c r="M23" s="244">
        <f t="shared" si="18"/>
        <v>0.54212644269939236</v>
      </c>
      <c r="N23" s="244">
        <f t="shared" si="18"/>
        <v>0.83209673350801128</v>
      </c>
      <c r="O23" s="244">
        <f t="shared" si="18"/>
        <v>0.64690662496294193</v>
      </c>
      <c r="P23" s="244">
        <f t="shared" si="18"/>
        <v>1.8676003934994243</v>
      </c>
      <c r="Q23" s="244">
        <f t="shared" si="18"/>
        <v>0.79921315321698549</v>
      </c>
      <c r="R23" s="244">
        <f t="shared" si="18"/>
        <v>0.84157396366671533</v>
      </c>
      <c r="S23" s="244">
        <f t="shared" si="18"/>
        <v>0.37447857177952792</v>
      </c>
      <c r="T23" s="244">
        <f t="shared" si="18"/>
        <v>0.29545454545454547</v>
      </c>
      <c r="U23" s="244">
        <f t="shared" si="18"/>
        <v>1.0152024054553985</v>
      </c>
      <c r="V23" s="244">
        <f t="shared" si="18"/>
        <v>1.0551663439535293</v>
      </c>
      <c r="X23" s="31">
        <v>17</v>
      </c>
      <c r="Y23" s="44">
        <v>8.5299999999999994</v>
      </c>
      <c r="Z23" s="44">
        <v>0.19</v>
      </c>
      <c r="AA23" s="44" t="s">
        <v>22</v>
      </c>
      <c r="AB23" s="44">
        <v>0.04</v>
      </c>
      <c r="AC23" s="44" t="s">
        <v>22</v>
      </c>
      <c r="AD23" s="44">
        <f t="shared" si="9"/>
        <v>0.23</v>
      </c>
      <c r="AE23" s="32">
        <f t="shared" si="11"/>
        <v>5.8424657534246567</v>
      </c>
      <c r="AF23" s="41">
        <f t="shared" si="10"/>
        <v>0.15068493150684859</v>
      </c>
      <c r="AG23" s="42">
        <f t="shared" si="12"/>
        <v>0.15753424657534246</v>
      </c>
      <c r="AI23" s="31">
        <v>19</v>
      </c>
      <c r="AJ23" s="44">
        <v>7.66</v>
      </c>
      <c r="AK23" s="44">
        <v>0.24</v>
      </c>
      <c r="AL23" s="44" t="s">
        <v>18</v>
      </c>
      <c r="AM23" s="44">
        <v>2.1</v>
      </c>
      <c r="AN23" s="44" t="s">
        <v>19</v>
      </c>
      <c r="AO23" s="17">
        <f t="shared" si="6"/>
        <v>2.34</v>
      </c>
      <c r="AP23" s="43">
        <f t="shared" si="7"/>
        <v>5.2465753424657535</v>
      </c>
      <c r="AQ23" s="41">
        <f t="shared" si="2"/>
        <v>0.17808219178082219</v>
      </c>
      <c r="AR23" s="42">
        <f t="shared" si="8"/>
        <v>1.602739726027397</v>
      </c>
    </row>
    <row r="24" spans="2:45" x14ac:dyDescent="0.25">
      <c r="F24" s="17"/>
      <c r="X24" s="31">
        <v>18</v>
      </c>
      <c r="Y24" s="44">
        <v>8.7200000000000006</v>
      </c>
      <c r="Z24" s="44">
        <v>0.21</v>
      </c>
      <c r="AA24" s="44" t="s">
        <v>22</v>
      </c>
      <c r="AB24" s="44">
        <v>0.03</v>
      </c>
      <c r="AC24" s="44" t="s">
        <v>22</v>
      </c>
      <c r="AD24" s="44">
        <f t="shared" si="9"/>
        <v>0.24</v>
      </c>
      <c r="AE24" s="32">
        <f t="shared" si="11"/>
        <v>5.9726027397260273</v>
      </c>
      <c r="AF24" s="41">
        <f t="shared" si="10"/>
        <v>0.13013698630137061</v>
      </c>
      <c r="AG24" s="42">
        <f t="shared" si="12"/>
        <v>0.16438356164383561</v>
      </c>
      <c r="AI24" s="31">
        <v>20</v>
      </c>
      <c r="AJ24" s="44">
        <v>7.85</v>
      </c>
      <c r="AK24" s="44">
        <v>0.7</v>
      </c>
      <c r="AL24" s="44" t="s">
        <v>18</v>
      </c>
      <c r="AM24" s="44">
        <v>1.93</v>
      </c>
      <c r="AN24" s="44" t="s">
        <v>19</v>
      </c>
      <c r="AO24" s="17">
        <f t="shared" si="6"/>
        <v>2.63</v>
      </c>
      <c r="AP24" s="43">
        <f t="shared" si="7"/>
        <v>5.3767123287671224</v>
      </c>
      <c r="AQ24" s="41">
        <f t="shared" si="2"/>
        <v>0.13013698630136883</v>
      </c>
      <c r="AR24" s="42">
        <f t="shared" si="8"/>
        <v>1.8013698630136985</v>
      </c>
    </row>
    <row r="25" spans="2:45" x14ac:dyDescent="0.25">
      <c r="F25" s="17"/>
      <c r="X25" s="31">
        <v>19</v>
      </c>
      <c r="Y25" s="44">
        <v>9.14</v>
      </c>
      <c r="Z25" s="44">
        <v>0.14000000000000001</v>
      </c>
      <c r="AA25" s="44" t="s">
        <v>22</v>
      </c>
      <c r="AB25" s="44">
        <v>0.1</v>
      </c>
      <c r="AC25" s="44" t="s">
        <v>22</v>
      </c>
      <c r="AD25" s="44">
        <f t="shared" si="9"/>
        <v>0.24000000000000002</v>
      </c>
      <c r="AE25" s="32">
        <f t="shared" si="11"/>
        <v>6.2602739726027394</v>
      </c>
      <c r="AF25" s="41">
        <f t="shared" si="10"/>
        <v>0.28767123287671215</v>
      </c>
      <c r="AG25" s="42">
        <f t="shared" si="12"/>
        <v>0.16438356164383561</v>
      </c>
      <c r="AI25" s="31">
        <v>21</v>
      </c>
      <c r="AJ25" s="44">
        <v>8.0299999999999994</v>
      </c>
      <c r="AK25" s="44">
        <v>2.0699999999999998</v>
      </c>
      <c r="AL25" s="44" t="s">
        <v>19</v>
      </c>
      <c r="AM25" s="44">
        <v>0.48</v>
      </c>
      <c r="AN25" s="44" t="s">
        <v>18</v>
      </c>
      <c r="AO25" s="17">
        <f t="shared" si="6"/>
        <v>2.5499999999999998</v>
      </c>
      <c r="AP25" s="43">
        <f t="shared" si="7"/>
        <v>5.4999999999999991</v>
      </c>
      <c r="AQ25" s="41">
        <f t="shared" si="2"/>
        <v>0.12328767123287676</v>
      </c>
      <c r="AR25" s="42">
        <f t="shared" si="8"/>
        <v>1.7465753424657533</v>
      </c>
    </row>
    <row r="26" spans="2:45" x14ac:dyDescent="0.25">
      <c r="F26" s="17"/>
      <c r="X26" s="31">
        <v>20</v>
      </c>
      <c r="Y26" s="44">
        <v>9.2200000000000006</v>
      </c>
      <c r="Z26" s="44">
        <v>0.11</v>
      </c>
      <c r="AA26" s="44" t="s">
        <v>22</v>
      </c>
      <c r="AB26" s="44">
        <v>0.09</v>
      </c>
      <c r="AC26" s="44" t="s">
        <v>22</v>
      </c>
      <c r="AD26" s="44">
        <f t="shared" si="9"/>
        <v>0.2</v>
      </c>
      <c r="AE26" s="32">
        <f t="shared" si="11"/>
        <v>6.3150684931506849</v>
      </c>
      <c r="AF26" s="41">
        <f t="shared" si="10"/>
        <v>5.4794520547945424E-2</v>
      </c>
      <c r="AG26" s="42">
        <f t="shared" si="12"/>
        <v>0.13698630136986301</v>
      </c>
      <c r="AI26" s="31">
        <v>22</v>
      </c>
      <c r="AJ26" s="44">
        <v>8.14</v>
      </c>
      <c r="AK26" s="44">
        <v>0.18</v>
      </c>
      <c r="AL26" s="44" t="s">
        <v>18</v>
      </c>
      <c r="AM26" s="44">
        <v>0.11</v>
      </c>
      <c r="AN26" s="44" t="s">
        <v>18</v>
      </c>
      <c r="AO26" s="17">
        <f t="shared" si="6"/>
        <v>0.28999999999999998</v>
      </c>
      <c r="AP26" s="43">
        <f t="shared" si="7"/>
        <v>5.5753424657534252</v>
      </c>
      <c r="AQ26" s="41">
        <f t="shared" si="2"/>
        <v>7.5342465753426069E-2</v>
      </c>
      <c r="AR26" s="42">
        <f t="shared" si="8"/>
        <v>0.19863013698630136</v>
      </c>
    </row>
    <row r="27" spans="2:45" x14ac:dyDescent="0.25">
      <c r="F27" s="17"/>
      <c r="X27" s="31">
        <v>21</v>
      </c>
      <c r="Y27" s="44">
        <v>9.33</v>
      </c>
      <c r="Z27" s="44">
        <v>0.1</v>
      </c>
      <c r="AA27" s="44" t="s">
        <v>22</v>
      </c>
      <c r="AB27" s="44">
        <v>0.21</v>
      </c>
      <c r="AC27" s="44" t="s">
        <v>22</v>
      </c>
      <c r="AD27" s="44">
        <f t="shared" si="9"/>
        <v>0.31</v>
      </c>
      <c r="AE27" s="32">
        <f t="shared" si="11"/>
        <v>6.3904109589041092</v>
      </c>
      <c r="AF27" s="41">
        <f t="shared" si="10"/>
        <v>7.5342465753424293E-2</v>
      </c>
      <c r="AG27" s="42">
        <f t="shared" si="12"/>
        <v>0.21232876712328766</v>
      </c>
      <c r="AI27" s="31">
        <v>23</v>
      </c>
      <c r="AJ27" s="44">
        <v>8.2799999999999994</v>
      </c>
      <c r="AK27" s="44">
        <v>0.19</v>
      </c>
      <c r="AL27" s="44" t="s">
        <v>18</v>
      </c>
      <c r="AM27" s="44">
        <v>0.06</v>
      </c>
      <c r="AN27" s="44" t="s">
        <v>18</v>
      </c>
      <c r="AO27" s="17">
        <f t="shared" si="6"/>
        <v>0.25</v>
      </c>
      <c r="AP27" s="43">
        <f t="shared" si="7"/>
        <v>5.6712328767123283</v>
      </c>
      <c r="AQ27" s="41">
        <f t="shared" si="2"/>
        <v>9.5890410958903161E-2</v>
      </c>
      <c r="AR27" s="42">
        <f t="shared" si="8"/>
        <v>0.17123287671232876</v>
      </c>
    </row>
    <row r="28" spans="2:45" ht="15.75" thickBot="1" x14ac:dyDescent="0.3">
      <c r="F28" s="17"/>
      <c r="W28" s="44"/>
      <c r="X28" s="45">
        <v>22</v>
      </c>
      <c r="Y28" s="50">
        <v>9.42</v>
      </c>
      <c r="Z28" s="50">
        <v>0.55000000000000004</v>
      </c>
      <c r="AA28" s="50" t="s">
        <v>22</v>
      </c>
      <c r="AB28" s="50">
        <v>0.31</v>
      </c>
      <c r="AC28" s="50" t="s">
        <v>22</v>
      </c>
      <c r="AD28" s="50">
        <f t="shared" si="9"/>
        <v>0.8600000000000001</v>
      </c>
      <c r="AE28" s="46">
        <f t="shared" si="11"/>
        <v>6.4520547945205475</v>
      </c>
      <c r="AF28" s="51">
        <f t="shared" si="10"/>
        <v>6.164383561643838E-2</v>
      </c>
      <c r="AG28" s="52">
        <f t="shared" si="12"/>
        <v>0.58904109589041098</v>
      </c>
      <c r="AI28" s="31">
        <v>24</v>
      </c>
      <c r="AJ28" s="44">
        <v>8.5299999999999994</v>
      </c>
      <c r="AK28" s="44">
        <v>0.22</v>
      </c>
      <c r="AL28" s="44" t="s">
        <v>18</v>
      </c>
      <c r="AM28" s="44">
        <v>0.08</v>
      </c>
      <c r="AN28" s="44" t="s">
        <v>18</v>
      </c>
      <c r="AO28" s="17">
        <f t="shared" si="6"/>
        <v>0.3</v>
      </c>
      <c r="AP28" s="43">
        <f t="shared" si="7"/>
        <v>5.8424657534246567</v>
      </c>
      <c r="AQ28" s="41">
        <f t="shared" si="2"/>
        <v>0.17123287671232834</v>
      </c>
      <c r="AR28" s="42">
        <f t="shared" si="8"/>
        <v>0.20547945205479451</v>
      </c>
    </row>
    <row r="29" spans="2:45" ht="15.75" thickBot="1" x14ac:dyDescent="0.3">
      <c r="E29" s="17"/>
      <c r="F29" s="17"/>
      <c r="G29" s="17"/>
      <c r="H29" s="17"/>
      <c r="I29" s="17"/>
      <c r="W29" s="44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31">
        <v>25</v>
      </c>
      <c r="AJ29" s="44">
        <v>8.7200000000000006</v>
      </c>
      <c r="AK29" s="44">
        <v>0.22</v>
      </c>
      <c r="AL29" s="44" t="s">
        <v>18</v>
      </c>
      <c r="AM29" s="44">
        <v>0.09</v>
      </c>
      <c r="AN29" s="44" t="s">
        <v>18</v>
      </c>
      <c r="AO29" s="17">
        <f t="shared" si="6"/>
        <v>0.31</v>
      </c>
      <c r="AP29" s="43">
        <f t="shared" si="7"/>
        <v>5.9726027397260273</v>
      </c>
      <c r="AQ29" s="41">
        <f t="shared" si="2"/>
        <v>0.13013698630137061</v>
      </c>
      <c r="AR29" s="42">
        <f t="shared" si="8"/>
        <v>0.21232876712328766</v>
      </c>
    </row>
    <row r="30" spans="2:45" ht="15.75" thickBot="1" x14ac:dyDescent="0.3">
      <c r="E30" s="17"/>
      <c r="F30" s="17"/>
      <c r="G30" s="17"/>
      <c r="H30" s="17"/>
      <c r="I30" s="17"/>
      <c r="W30" s="44"/>
      <c r="X30" s="262" t="s">
        <v>119</v>
      </c>
      <c r="Y30" s="290"/>
      <c r="Z30" s="290"/>
      <c r="AA30" s="290"/>
      <c r="AB30" s="290"/>
      <c r="AC30" s="290"/>
      <c r="AD30" s="290"/>
      <c r="AE30" s="290"/>
      <c r="AF30" s="290"/>
      <c r="AG30" s="291"/>
      <c r="AH30" s="17"/>
      <c r="AI30" s="45">
        <v>26</v>
      </c>
      <c r="AJ30" s="50">
        <v>9.44</v>
      </c>
      <c r="AK30" s="50">
        <v>0.28000000000000003</v>
      </c>
      <c r="AL30" s="50" t="s">
        <v>18</v>
      </c>
      <c r="AM30" s="50">
        <v>0.11</v>
      </c>
      <c r="AN30" s="50" t="s">
        <v>18</v>
      </c>
      <c r="AO30" s="24">
        <f t="shared" si="6"/>
        <v>0.39</v>
      </c>
      <c r="AP30" s="53">
        <f t="shared" si="7"/>
        <v>6.4657534246575334</v>
      </c>
      <c r="AQ30" s="51">
        <f t="shared" si="2"/>
        <v>0.49315068493150616</v>
      </c>
      <c r="AR30" s="52">
        <f t="shared" si="8"/>
        <v>0.26712328767123289</v>
      </c>
    </row>
    <row r="31" spans="2:45" ht="15.75" thickBot="1" x14ac:dyDescent="0.3">
      <c r="E31" s="17"/>
      <c r="F31" s="17"/>
      <c r="G31" s="17"/>
      <c r="H31" s="17"/>
      <c r="I31" s="17"/>
      <c r="V31" s="17"/>
      <c r="W31" s="44"/>
      <c r="X31" s="29" t="s">
        <v>37</v>
      </c>
      <c r="Y31" s="30" t="s">
        <v>130</v>
      </c>
      <c r="Z31" s="30" t="s">
        <v>129</v>
      </c>
      <c r="AA31" s="30" t="s">
        <v>110</v>
      </c>
      <c r="AB31" s="30" t="s">
        <v>128</v>
      </c>
      <c r="AC31" s="30" t="s">
        <v>112</v>
      </c>
      <c r="AD31" s="30" t="s">
        <v>118</v>
      </c>
      <c r="AE31" s="36" t="s">
        <v>126</v>
      </c>
      <c r="AF31" s="37" t="s">
        <v>127</v>
      </c>
      <c r="AG31" s="38" t="s">
        <v>117</v>
      </c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</row>
    <row r="32" spans="2:45" ht="16.5" thickTop="1" thickBot="1" x14ac:dyDescent="0.3">
      <c r="E32" s="17"/>
      <c r="F32" s="17"/>
      <c r="G32" s="17"/>
      <c r="H32" s="17"/>
      <c r="I32" s="17"/>
      <c r="V32" s="17"/>
      <c r="W32" s="44"/>
      <c r="X32" s="31"/>
      <c r="Y32" s="17"/>
      <c r="Z32" s="17"/>
      <c r="AA32" s="17"/>
      <c r="AB32" s="17"/>
      <c r="AC32" s="17"/>
      <c r="AD32" s="17"/>
      <c r="AE32" s="40"/>
      <c r="AF32" s="39">
        <v>0</v>
      </c>
      <c r="AG32" s="23"/>
      <c r="AH32" s="44"/>
      <c r="AI32" s="262" t="s">
        <v>122</v>
      </c>
      <c r="AJ32" s="290"/>
      <c r="AK32" s="290"/>
      <c r="AL32" s="290"/>
      <c r="AM32" s="290"/>
      <c r="AN32" s="290"/>
      <c r="AO32" s="290"/>
      <c r="AP32" s="290"/>
      <c r="AQ32" s="290"/>
      <c r="AR32" s="291"/>
      <c r="AS32" s="44"/>
    </row>
    <row r="33" spans="2:45" ht="15.75" thickBot="1" x14ac:dyDescent="0.3">
      <c r="E33" s="17"/>
      <c r="F33" s="17"/>
      <c r="G33" s="17"/>
      <c r="H33" s="17"/>
      <c r="I33" s="17"/>
      <c r="V33" s="17"/>
      <c r="W33" s="44"/>
      <c r="X33" s="31">
        <v>1</v>
      </c>
      <c r="Y33" s="17">
        <v>0.37</v>
      </c>
      <c r="Z33" s="17">
        <v>0.85</v>
      </c>
      <c r="AA33" s="17" t="s">
        <v>22</v>
      </c>
      <c r="AB33" s="17">
        <v>1.48</v>
      </c>
      <c r="AC33" s="17" t="s">
        <v>38</v>
      </c>
      <c r="AD33" s="17">
        <f t="shared" ref="AD33:AD54" si="19">Z33+AB33</f>
        <v>2.33</v>
      </c>
      <c r="AE33" s="43">
        <f>Y33*(1/1.46)</f>
        <v>0.25342465753424653</v>
      </c>
      <c r="AF33" s="41">
        <f t="shared" ref="AF33:AF54" si="20">AE33-AE32</f>
        <v>0.25342465753424653</v>
      </c>
      <c r="AG33" s="42">
        <f>AD33*(1/1.46)</f>
        <v>1.595890410958904</v>
      </c>
      <c r="AH33" s="44"/>
      <c r="AI33" s="29" t="s">
        <v>37</v>
      </c>
      <c r="AJ33" s="30" t="s">
        <v>130</v>
      </c>
      <c r="AK33" s="30" t="s">
        <v>129</v>
      </c>
      <c r="AL33" s="30" t="s">
        <v>110</v>
      </c>
      <c r="AM33" s="30" t="s">
        <v>128</v>
      </c>
      <c r="AN33" s="30" t="s">
        <v>112</v>
      </c>
      <c r="AO33" s="30" t="s">
        <v>118</v>
      </c>
      <c r="AP33" s="36" t="s">
        <v>126</v>
      </c>
      <c r="AQ33" s="37" t="s">
        <v>127</v>
      </c>
      <c r="AR33" s="38" t="s">
        <v>117</v>
      </c>
      <c r="AS33" s="44"/>
    </row>
    <row r="34" spans="2:45" ht="15.75" thickTop="1" x14ac:dyDescent="0.25">
      <c r="V34" s="17"/>
      <c r="W34" s="44"/>
      <c r="X34" s="31">
        <v>2</v>
      </c>
      <c r="Y34" s="17">
        <v>1.03</v>
      </c>
      <c r="Z34" s="17">
        <v>0.48</v>
      </c>
      <c r="AA34" s="17" t="s">
        <v>22</v>
      </c>
      <c r="AB34" s="17">
        <v>0.52</v>
      </c>
      <c r="AC34" s="17" t="s">
        <v>22</v>
      </c>
      <c r="AD34" s="17">
        <f t="shared" si="19"/>
        <v>1</v>
      </c>
      <c r="AE34" s="43">
        <f t="shared" ref="AE34:AE54" si="21">Y34*(1/1.46)</f>
        <v>0.70547945205479445</v>
      </c>
      <c r="AF34" s="41">
        <f t="shared" si="20"/>
        <v>0.45205479452054792</v>
      </c>
      <c r="AG34" s="42">
        <f t="shared" ref="AG34:AG54" si="22">AD34*(1/1.46)</f>
        <v>0.68493150684931503</v>
      </c>
      <c r="AH34" s="44"/>
      <c r="AI34" s="31"/>
      <c r="AJ34" s="17"/>
      <c r="AK34" s="17"/>
      <c r="AL34" s="17"/>
      <c r="AM34" s="17"/>
      <c r="AN34" s="17"/>
      <c r="AO34" s="17"/>
      <c r="AP34" s="40"/>
      <c r="AQ34" s="39">
        <v>0</v>
      </c>
      <c r="AR34" s="23"/>
      <c r="AS34" s="44"/>
    </row>
    <row r="35" spans="2:45" ht="15.75" thickBot="1" x14ac:dyDescent="0.3">
      <c r="V35" s="17"/>
      <c r="W35" s="44"/>
      <c r="X35" s="31">
        <v>3</v>
      </c>
      <c r="Y35" s="17">
        <v>1.22</v>
      </c>
      <c r="Z35" s="17">
        <v>1.1499999999999999</v>
      </c>
      <c r="AA35" s="44" t="s">
        <v>22</v>
      </c>
      <c r="AB35" s="17">
        <v>0</v>
      </c>
      <c r="AC35" s="44" t="s">
        <v>22</v>
      </c>
      <c r="AD35" s="17">
        <f t="shared" si="19"/>
        <v>1.1499999999999999</v>
      </c>
      <c r="AE35" s="43">
        <f t="shared" si="21"/>
        <v>0.83561643835616428</v>
      </c>
      <c r="AF35" s="41">
        <f t="shared" si="20"/>
        <v>0.13013698630136983</v>
      </c>
      <c r="AG35" s="42">
        <f t="shared" si="22"/>
        <v>0.78767123287671226</v>
      </c>
      <c r="AH35" s="44"/>
      <c r="AI35" s="31">
        <v>1</v>
      </c>
      <c r="AJ35" s="33">
        <v>0.339314854</v>
      </c>
      <c r="AK35" s="17">
        <v>1.26</v>
      </c>
      <c r="AL35" s="17" t="s">
        <v>22</v>
      </c>
      <c r="AM35" s="17">
        <v>0.46</v>
      </c>
      <c r="AN35" s="17" t="s">
        <v>22</v>
      </c>
      <c r="AO35" s="17">
        <f>AK35+AM35</f>
        <v>1.72</v>
      </c>
      <c r="AP35" s="43">
        <f t="shared" ref="AP35:AP53" si="23">AJ35*(1/AJ$44)</f>
        <v>6.7402082370566635E-2</v>
      </c>
      <c r="AQ35" s="41">
        <f t="shared" ref="AQ35:AQ53" si="24">AP35-AP34</f>
        <v>6.7402082370566635E-2</v>
      </c>
      <c r="AR35" s="42">
        <f>AO35*(1/1.46)</f>
        <v>1.1780821917808217</v>
      </c>
      <c r="AS35" s="44"/>
    </row>
    <row r="36" spans="2:45" ht="15.75" thickBot="1" x14ac:dyDescent="0.3">
      <c r="B36" s="305" t="s">
        <v>84</v>
      </c>
      <c r="C36" s="306"/>
      <c r="D36" s="306"/>
      <c r="E36" s="307"/>
      <c r="F36" s="308" t="s">
        <v>116</v>
      </c>
      <c r="G36" s="309"/>
      <c r="H36" s="310"/>
      <c r="I36" s="44"/>
      <c r="W36" s="44"/>
      <c r="X36" s="31">
        <v>4</v>
      </c>
      <c r="Y36" s="44">
        <v>1.31</v>
      </c>
      <c r="Z36" s="44">
        <v>0.72</v>
      </c>
      <c r="AA36" s="44" t="s">
        <v>22</v>
      </c>
      <c r="AB36" s="44">
        <v>1.66</v>
      </c>
      <c r="AC36" s="44" t="s">
        <v>38</v>
      </c>
      <c r="AD36" s="17">
        <f t="shared" si="19"/>
        <v>2.38</v>
      </c>
      <c r="AE36" s="43">
        <f t="shared" si="21"/>
        <v>0.89726027397260277</v>
      </c>
      <c r="AF36" s="41">
        <f t="shared" si="20"/>
        <v>6.1643835616438492E-2</v>
      </c>
      <c r="AG36" s="42">
        <f t="shared" si="22"/>
        <v>1.6301369863013697</v>
      </c>
      <c r="AI36" s="31">
        <v>2</v>
      </c>
      <c r="AJ36" s="33">
        <v>0.77889896599999997</v>
      </c>
      <c r="AK36" s="17">
        <v>0.75</v>
      </c>
      <c r="AL36" s="17" t="s">
        <v>10</v>
      </c>
      <c r="AM36" s="17">
        <v>0.53</v>
      </c>
      <c r="AN36" s="17" t="s">
        <v>22</v>
      </c>
      <c r="AO36" s="17">
        <f t="shared" ref="AO36:AO53" si="25">AK36+AM36</f>
        <v>1.28</v>
      </c>
      <c r="AP36" s="43">
        <f t="shared" si="23"/>
        <v>0.15472182147581778</v>
      </c>
      <c r="AQ36" s="41">
        <f t="shared" si="24"/>
        <v>8.7319739105251148E-2</v>
      </c>
      <c r="AR36" s="42">
        <f t="shared" ref="AR36:AR53" si="26">AO36*(1/1.46)</f>
        <v>0.87671232876712324</v>
      </c>
      <c r="AS36" s="44"/>
    </row>
    <row r="37" spans="2:45" ht="16.5" thickTop="1" thickBot="1" x14ac:dyDescent="0.3">
      <c r="B37" s="311" t="s">
        <v>114</v>
      </c>
      <c r="C37" s="312"/>
      <c r="D37" s="312"/>
      <c r="E37" s="313"/>
      <c r="F37" s="314" t="s">
        <v>115</v>
      </c>
      <c r="G37" s="315"/>
      <c r="H37" s="316"/>
      <c r="I37" s="44"/>
      <c r="W37" s="44"/>
      <c r="X37" s="31">
        <v>5</v>
      </c>
      <c r="Y37" s="44">
        <v>1.33</v>
      </c>
      <c r="Z37" s="44">
        <v>0.09</v>
      </c>
      <c r="AA37" s="44" t="s">
        <v>10</v>
      </c>
      <c r="AB37" s="44">
        <v>1.6</v>
      </c>
      <c r="AC37" s="44" t="s">
        <v>38</v>
      </c>
      <c r="AD37" s="17">
        <f t="shared" si="19"/>
        <v>1.6900000000000002</v>
      </c>
      <c r="AE37" s="43">
        <f t="shared" si="21"/>
        <v>0.91095890410958902</v>
      </c>
      <c r="AF37" s="41">
        <f t="shared" si="20"/>
        <v>1.3698630136986245E-2</v>
      </c>
      <c r="AG37" s="42">
        <f t="shared" si="22"/>
        <v>1.1575342465753424</v>
      </c>
      <c r="AI37" s="31">
        <v>3</v>
      </c>
      <c r="AJ37" s="33">
        <v>0.99695089100000001</v>
      </c>
      <c r="AK37" s="17">
        <v>0.28999999999999998</v>
      </c>
      <c r="AL37" s="44" t="s">
        <v>22</v>
      </c>
      <c r="AM37" s="17">
        <v>0.31</v>
      </c>
      <c r="AN37" s="44" t="s">
        <v>22</v>
      </c>
      <c r="AO37" s="17">
        <f t="shared" si="25"/>
        <v>0.6</v>
      </c>
      <c r="AP37" s="43">
        <f t="shared" si="23"/>
        <v>0.19803602843331991</v>
      </c>
      <c r="AQ37" s="41">
        <f t="shared" si="24"/>
        <v>4.3314206957502127E-2</v>
      </c>
      <c r="AR37" s="42">
        <f t="shared" si="26"/>
        <v>0.41095890410958902</v>
      </c>
      <c r="AS37" s="44"/>
    </row>
    <row r="38" spans="2:45" x14ac:dyDescent="0.25">
      <c r="W38" s="44"/>
      <c r="X38" s="31">
        <v>6</v>
      </c>
      <c r="Y38" s="44">
        <v>2.1800000000000002</v>
      </c>
      <c r="Z38" s="44">
        <v>0.52</v>
      </c>
      <c r="AA38" s="44" t="s">
        <v>22</v>
      </c>
      <c r="AB38" s="44">
        <v>0.92</v>
      </c>
      <c r="AC38" s="44" t="s">
        <v>22</v>
      </c>
      <c r="AD38" s="17">
        <f t="shared" si="19"/>
        <v>1.44</v>
      </c>
      <c r="AE38" s="43">
        <f t="shared" si="21"/>
        <v>1.4931506849315068</v>
      </c>
      <c r="AF38" s="41">
        <f t="shared" si="20"/>
        <v>0.5821917808219178</v>
      </c>
      <c r="AG38" s="42">
        <f t="shared" si="22"/>
        <v>0.98630136986301364</v>
      </c>
      <c r="AI38" s="31">
        <v>4</v>
      </c>
      <c r="AJ38" s="54">
        <v>1.361973758</v>
      </c>
      <c r="AK38" s="44">
        <v>0.25</v>
      </c>
      <c r="AL38" s="44" t="s">
        <v>22</v>
      </c>
      <c r="AM38" s="44">
        <v>0.28999999999999998</v>
      </c>
      <c r="AN38" s="44" t="s">
        <v>22</v>
      </c>
      <c r="AO38" s="17">
        <f t="shared" si="25"/>
        <v>0.54</v>
      </c>
      <c r="AP38" s="43">
        <f t="shared" si="23"/>
        <v>0.27054479443233037</v>
      </c>
      <c r="AQ38" s="41">
        <f t="shared" si="24"/>
        <v>7.250876599901046E-2</v>
      </c>
      <c r="AR38" s="42">
        <f t="shared" si="26"/>
        <v>0.36986301369863012</v>
      </c>
      <c r="AS38" s="44"/>
    </row>
    <row r="39" spans="2:45" x14ac:dyDescent="0.25">
      <c r="W39" s="44"/>
      <c r="X39" s="31">
        <v>7</v>
      </c>
      <c r="Y39" s="44">
        <v>2.87</v>
      </c>
      <c r="Z39" s="44">
        <v>0.54</v>
      </c>
      <c r="AA39" s="44" t="s">
        <v>38</v>
      </c>
      <c r="AB39" s="44">
        <v>0.39</v>
      </c>
      <c r="AC39" s="44" t="s">
        <v>22</v>
      </c>
      <c r="AD39" s="17">
        <f t="shared" si="19"/>
        <v>0.93</v>
      </c>
      <c r="AE39" s="43">
        <f t="shared" si="21"/>
        <v>1.9657534246575341</v>
      </c>
      <c r="AF39" s="41">
        <f t="shared" si="20"/>
        <v>0.47260273972602729</v>
      </c>
      <c r="AG39" s="42">
        <f t="shared" si="22"/>
        <v>0.63698630136986301</v>
      </c>
      <c r="AI39" s="31">
        <v>5</v>
      </c>
      <c r="AJ39" s="54">
        <v>2.1671663360000002</v>
      </c>
      <c r="AK39" s="44">
        <v>0.64</v>
      </c>
      <c r="AL39" s="44" t="s">
        <v>22</v>
      </c>
      <c r="AM39" s="44">
        <v>0.81</v>
      </c>
      <c r="AN39" s="44" t="s">
        <v>22</v>
      </c>
      <c r="AO39" s="17">
        <f t="shared" si="25"/>
        <v>1.4500000000000002</v>
      </c>
      <c r="AP39" s="43">
        <f t="shared" si="23"/>
        <v>0.43048962392253859</v>
      </c>
      <c r="AQ39" s="41">
        <f t="shared" si="24"/>
        <v>0.15994482949020822</v>
      </c>
      <c r="AR39" s="42">
        <f t="shared" si="26"/>
        <v>0.99315068493150693</v>
      </c>
      <c r="AS39" s="44"/>
    </row>
    <row r="40" spans="2:45" x14ac:dyDescent="0.25">
      <c r="W40" s="44"/>
      <c r="X40" s="31">
        <v>8</v>
      </c>
      <c r="Y40" s="44">
        <v>3.34</v>
      </c>
      <c r="Z40" s="44">
        <v>1.06</v>
      </c>
      <c r="AA40" s="44" t="s">
        <v>22</v>
      </c>
      <c r="AB40" s="44">
        <v>1.38</v>
      </c>
      <c r="AC40" s="44" t="s">
        <v>22</v>
      </c>
      <c r="AD40" s="17">
        <f t="shared" si="19"/>
        <v>2.44</v>
      </c>
      <c r="AE40" s="43">
        <f t="shared" si="21"/>
        <v>2.2876712328767121</v>
      </c>
      <c r="AF40" s="41">
        <f t="shared" si="20"/>
        <v>0.32191780821917804</v>
      </c>
      <c r="AG40" s="42">
        <f t="shared" si="22"/>
        <v>1.6712328767123286</v>
      </c>
      <c r="AI40" s="31">
        <v>6</v>
      </c>
      <c r="AJ40" s="54">
        <v>2.890219621</v>
      </c>
      <c r="AK40" s="44">
        <v>1.22</v>
      </c>
      <c r="AL40" s="44" t="s">
        <v>22</v>
      </c>
      <c r="AM40" s="44">
        <v>1.1299999999999999</v>
      </c>
      <c r="AN40" s="44" t="s">
        <v>22</v>
      </c>
      <c r="AO40" s="17">
        <f t="shared" si="25"/>
        <v>2.3499999999999996</v>
      </c>
      <c r="AP40" s="43">
        <f t="shared" si="23"/>
        <v>0.57411816390351678</v>
      </c>
      <c r="AQ40" s="41">
        <f t="shared" si="24"/>
        <v>0.14362853998097819</v>
      </c>
      <c r="AR40" s="42">
        <f t="shared" si="26"/>
        <v>1.6095890410958902</v>
      </c>
      <c r="AS40" s="44"/>
    </row>
    <row r="41" spans="2:45" x14ac:dyDescent="0.25">
      <c r="W41" s="44"/>
      <c r="X41" s="31">
        <v>9</v>
      </c>
      <c r="Y41" s="44">
        <v>4.22</v>
      </c>
      <c r="Z41" s="44">
        <v>0.97</v>
      </c>
      <c r="AA41" s="44" t="s">
        <v>22</v>
      </c>
      <c r="AB41" s="44">
        <v>1.3</v>
      </c>
      <c r="AC41" s="44" t="s">
        <v>22</v>
      </c>
      <c r="AD41" s="17">
        <f t="shared" si="19"/>
        <v>2.27</v>
      </c>
      <c r="AE41" s="43">
        <f t="shared" si="21"/>
        <v>2.8904109589041092</v>
      </c>
      <c r="AF41" s="41">
        <f t="shared" si="20"/>
        <v>0.602739726027397</v>
      </c>
      <c r="AG41" s="42">
        <f t="shared" si="22"/>
        <v>1.5547945205479452</v>
      </c>
      <c r="AI41" s="31">
        <v>7</v>
      </c>
      <c r="AJ41" s="54">
        <v>3.5909998569999999</v>
      </c>
      <c r="AK41" s="44">
        <v>0.25</v>
      </c>
      <c r="AL41" s="44" t="s">
        <v>22</v>
      </c>
      <c r="AM41" s="44">
        <v>0.51</v>
      </c>
      <c r="AN41" s="44" t="s">
        <v>22</v>
      </c>
      <c r="AO41" s="17">
        <f t="shared" si="25"/>
        <v>0.76</v>
      </c>
      <c r="AP41" s="43">
        <f t="shared" si="23"/>
        <v>0.71332234737417943</v>
      </c>
      <c r="AQ41" s="41">
        <f t="shared" si="24"/>
        <v>0.13920418347066266</v>
      </c>
      <c r="AR41" s="42">
        <f t="shared" si="26"/>
        <v>0.52054794520547942</v>
      </c>
      <c r="AS41" s="44"/>
    </row>
    <row r="42" spans="2:45" x14ac:dyDescent="0.25">
      <c r="W42" s="44"/>
      <c r="X42" s="31">
        <v>10</v>
      </c>
      <c r="Y42" s="44">
        <v>4.83</v>
      </c>
      <c r="Z42" s="44">
        <v>1.78</v>
      </c>
      <c r="AA42" s="44" t="s">
        <v>22</v>
      </c>
      <c r="AB42" s="44">
        <v>1.99</v>
      </c>
      <c r="AC42" s="44" t="s">
        <v>38</v>
      </c>
      <c r="AD42" s="17">
        <f t="shared" si="19"/>
        <v>3.77</v>
      </c>
      <c r="AE42" s="43">
        <f t="shared" si="21"/>
        <v>3.3082191780821915</v>
      </c>
      <c r="AF42" s="41">
        <f t="shared" si="20"/>
        <v>0.41780821917808231</v>
      </c>
      <c r="AG42" s="42">
        <f t="shared" si="22"/>
        <v>2.5821917808219177</v>
      </c>
      <c r="AI42" s="31">
        <v>8</v>
      </c>
      <c r="AJ42" s="54">
        <v>4.1742629210000004</v>
      </c>
      <c r="AK42" s="44">
        <v>0.68</v>
      </c>
      <c r="AL42" s="44" t="s">
        <v>22</v>
      </c>
      <c r="AM42" s="44">
        <v>1.1299999999999999</v>
      </c>
      <c r="AN42" s="44" t="s">
        <v>22</v>
      </c>
      <c r="AO42" s="17">
        <f t="shared" si="25"/>
        <v>1.81</v>
      </c>
      <c r="AP42" s="43">
        <f t="shared" si="23"/>
        <v>0.82918271900246399</v>
      </c>
      <c r="AQ42" s="41">
        <f t="shared" si="24"/>
        <v>0.11586037162828455</v>
      </c>
      <c r="AR42" s="42">
        <f t="shared" si="26"/>
        <v>1.2397260273972603</v>
      </c>
      <c r="AS42" s="44"/>
    </row>
    <row r="43" spans="2:45" x14ac:dyDescent="0.25">
      <c r="X43" s="31">
        <v>11</v>
      </c>
      <c r="Y43" s="44">
        <v>4.8899999999999997</v>
      </c>
      <c r="Z43" s="44">
        <v>0.13</v>
      </c>
      <c r="AA43" s="44" t="s">
        <v>10</v>
      </c>
      <c r="AB43" s="44">
        <v>1.63</v>
      </c>
      <c r="AC43" s="44" t="s">
        <v>22</v>
      </c>
      <c r="AD43" s="44">
        <f t="shared" si="19"/>
        <v>1.7599999999999998</v>
      </c>
      <c r="AE43" s="43">
        <f t="shared" si="21"/>
        <v>3.3493150684931501</v>
      </c>
      <c r="AF43" s="41">
        <f t="shared" si="20"/>
        <v>4.1095890410958624E-2</v>
      </c>
      <c r="AG43" s="42">
        <f t="shared" si="22"/>
        <v>1.2054794520547942</v>
      </c>
      <c r="AI43" s="31">
        <v>9</v>
      </c>
      <c r="AJ43" s="54">
        <v>4.7765804420000002</v>
      </c>
      <c r="AK43" s="44">
        <v>1.47</v>
      </c>
      <c r="AL43" s="44" t="s">
        <v>10</v>
      </c>
      <c r="AM43" s="44">
        <v>1.83</v>
      </c>
      <c r="AN43" s="44" t="s">
        <v>22</v>
      </c>
      <c r="AO43" s="17">
        <f t="shared" si="25"/>
        <v>3.3</v>
      </c>
      <c r="AP43" s="43">
        <f t="shared" si="23"/>
        <v>0.94882810052672073</v>
      </c>
      <c r="AQ43" s="41">
        <f t="shared" si="24"/>
        <v>0.11964538152425674</v>
      </c>
      <c r="AR43" s="42">
        <f t="shared" si="26"/>
        <v>2.2602739726027394</v>
      </c>
      <c r="AS43" s="44"/>
    </row>
    <row r="44" spans="2:45" x14ac:dyDescent="0.25">
      <c r="X44" s="31">
        <v>12</v>
      </c>
      <c r="Y44" s="44">
        <v>5.07</v>
      </c>
      <c r="Z44" s="44">
        <v>1.39</v>
      </c>
      <c r="AA44" s="44" t="s">
        <v>22</v>
      </c>
      <c r="AB44" s="44">
        <v>0.24</v>
      </c>
      <c r="AC44" s="44" t="s">
        <v>22</v>
      </c>
      <c r="AD44" s="44">
        <f t="shared" si="19"/>
        <v>1.63</v>
      </c>
      <c r="AE44" s="43">
        <f t="shared" si="21"/>
        <v>3.4726027397260273</v>
      </c>
      <c r="AF44" s="41">
        <f t="shared" si="20"/>
        <v>0.12328767123287721</v>
      </c>
      <c r="AG44" s="42">
        <f t="shared" si="22"/>
        <v>1.1164383561643834</v>
      </c>
      <c r="AI44" s="31">
        <v>10</v>
      </c>
      <c r="AJ44" s="54">
        <v>5.0341894800000002</v>
      </c>
      <c r="AK44" s="44">
        <v>2.19</v>
      </c>
      <c r="AL44" s="44" t="s">
        <v>38</v>
      </c>
      <c r="AM44" s="44">
        <v>0.31</v>
      </c>
      <c r="AN44" s="44" t="s">
        <v>22</v>
      </c>
      <c r="AO44" s="17">
        <f t="shared" si="25"/>
        <v>2.5</v>
      </c>
      <c r="AP44" s="43">
        <f t="shared" si="23"/>
        <v>1</v>
      </c>
      <c r="AQ44" s="41">
        <f t="shared" si="24"/>
        <v>5.117189947327927E-2</v>
      </c>
      <c r="AR44" s="42">
        <f t="shared" si="26"/>
        <v>1.7123287671232876</v>
      </c>
      <c r="AS44" s="44"/>
    </row>
    <row r="45" spans="2:45" x14ac:dyDescent="0.25">
      <c r="X45" s="31">
        <v>13</v>
      </c>
      <c r="Y45" s="44">
        <v>6.35</v>
      </c>
      <c r="Z45" s="44">
        <v>0.98</v>
      </c>
      <c r="AA45" s="44" t="s">
        <v>22</v>
      </c>
      <c r="AB45" s="44">
        <v>2</v>
      </c>
      <c r="AC45" s="44" t="s">
        <v>38</v>
      </c>
      <c r="AD45" s="44">
        <f t="shared" si="19"/>
        <v>2.98</v>
      </c>
      <c r="AE45" s="43">
        <f t="shared" si="21"/>
        <v>4.3493150684931505</v>
      </c>
      <c r="AF45" s="41">
        <f t="shared" si="20"/>
        <v>0.87671232876712324</v>
      </c>
      <c r="AG45" s="42">
        <f t="shared" si="22"/>
        <v>2.0410958904109586</v>
      </c>
      <c r="AI45" s="31">
        <v>11</v>
      </c>
      <c r="AJ45" s="54">
        <v>6.3670375339999996</v>
      </c>
      <c r="AK45" s="44">
        <v>0.82</v>
      </c>
      <c r="AL45" s="44" t="s">
        <v>22</v>
      </c>
      <c r="AM45" s="44">
        <v>0.28000000000000003</v>
      </c>
      <c r="AN45" s="44" t="s">
        <v>10</v>
      </c>
      <c r="AO45" s="17">
        <f t="shared" si="25"/>
        <v>1.1000000000000001</v>
      </c>
      <c r="AP45" s="55">
        <f t="shared" si="23"/>
        <v>1.2647592148239919</v>
      </c>
      <c r="AQ45" s="41">
        <f t="shared" si="24"/>
        <v>0.2647592148239919</v>
      </c>
      <c r="AR45" s="42">
        <f t="shared" si="26"/>
        <v>0.75342465753424659</v>
      </c>
      <c r="AS45" s="44"/>
    </row>
    <row r="46" spans="2:45" x14ac:dyDescent="0.25">
      <c r="X46" s="31">
        <v>14</v>
      </c>
      <c r="Y46" s="44">
        <v>6.44</v>
      </c>
      <c r="Z46" s="44">
        <v>1.1100000000000001</v>
      </c>
      <c r="AA46" s="44" t="s">
        <v>22</v>
      </c>
      <c r="AB46" s="44">
        <v>2</v>
      </c>
      <c r="AC46" s="44" t="s">
        <v>38</v>
      </c>
      <c r="AD46" s="44">
        <f t="shared" si="19"/>
        <v>3.1100000000000003</v>
      </c>
      <c r="AE46" s="43">
        <f t="shared" si="21"/>
        <v>4.4109589041095889</v>
      </c>
      <c r="AF46" s="41">
        <f t="shared" si="20"/>
        <v>6.164383561643838E-2</v>
      </c>
      <c r="AG46" s="42">
        <f t="shared" si="22"/>
        <v>2.1301369863013702</v>
      </c>
      <c r="AI46" s="31">
        <v>12</v>
      </c>
      <c r="AJ46" s="54">
        <v>6.4565702290000004</v>
      </c>
      <c r="AK46" s="44">
        <v>0.28000000000000003</v>
      </c>
      <c r="AL46" s="44" t="s">
        <v>22</v>
      </c>
      <c r="AM46" s="44">
        <v>0.97</v>
      </c>
      <c r="AN46" s="44" t="s">
        <v>22</v>
      </c>
      <c r="AO46" s="17">
        <f t="shared" si="25"/>
        <v>1.25</v>
      </c>
      <c r="AP46" s="55">
        <f t="shared" si="23"/>
        <v>1.2825441423392749</v>
      </c>
      <c r="AQ46" s="41">
        <f t="shared" si="24"/>
        <v>1.7784927515283044E-2</v>
      </c>
      <c r="AR46" s="42">
        <f t="shared" si="26"/>
        <v>0.85616438356164382</v>
      </c>
      <c r="AS46" s="44"/>
    </row>
    <row r="47" spans="2:45" x14ac:dyDescent="0.25">
      <c r="X47" s="31">
        <v>15</v>
      </c>
      <c r="Y47" s="44">
        <v>7.84</v>
      </c>
      <c r="Z47" s="44">
        <v>1.87</v>
      </c>
      <c r="AA47" s="44" t="s">
        <v>22</v>
      </c>
      <c r="AB47" s="44">
        <v>2.1</v>
      </c>
      <c r="AC47" s="44" t="s">
        <v>38</v>
      </c>
      <c r="AD47" s="44">
        <f t="shared" si="19"/>
        <v>3.97</v>
      </c>
      <c r="AE47" s="43">
        <f t="shared" si="21"/>
        <v>5.3698630136986294</v>
      </c>
      <c r="AF47" s="41">
        <f t="shared" si="20"/>
        <v>0.95890410958904049</v>
      </c>
      <c r="AG47" s="42">
        <f t="shared" si="22"/>
        <v>2.7191780821917808</v>
      </c>
      <c r="AI47" s="31">
        <v>13</v>
      </c>
      <c r="AJ47" s="54">
        <v>7.363250098</v>
      </c>
      <c r="AK47" s="44">
        <v>0.52</v>
      </c>
      <c r="AL47" s="44" t="s">
        <v>22</v>
      </c>
      <c r="AM47" s="44">
        <v>0.26</v>
      </c>
      <c r="AN47" s="44" t="s">
        <v>22</v>
      </c>
      <c r="AO47" s="17">
        <f t="shared" si="25"/>
        <v>0.78</v>
      </c>
      <c r="AP47" s="55">
        <f t="shared" si="23"/>
        <v>1.4626485807204856</v>
      </c>
      <c r="AQ47" s="41">
        <f t="shared" si="24"/>
        <v>0.18010443838121071</v>
      </c>
      <c r="AR47" s="42">
        <f t="shared" si="26"/>
        <v>0.53424657534246578</v>
      </c>
    </row>
    <row r="48" spans="2:45" x14ac:dyDescent="0.25">
      <c r="X48" s="31">
        <v>16</v>
      </c>
      <c r="Y48" s="44">
        <v>8.0299999999999994</v>
      </c>
      <c r="Z48" s="44">
        <v>2.2200000000000002</v>
      </c>
      <c r="AA48" s="44" t="s">
        <v>22</v>
      </c>
      <c r="AB48" s="44">
        <v>1.28</v>
      </c>
      <c r="AC48" s="44" t="s">
        <v>22</v>
      </c>
      <c r="AD48" s="44">
        <f t="shared" si="19"/>
        <v>3.5</v>
      </c>
      <c r="AE48" s="43">
        <f t="shared" si="21"/>
        <v>5.4999999999999991</v>
      </c>
      <c r="AF48" s="41">
        <f t="shared" si="20"/>
        <v>0.13013698630136972</v>
      </c>
      <c r="AG48" s="42">
        <f t="shared" si="22"/>
        <v>2.3972602739726026</v>
      </c>
      <c r="AI48" s="31">
        <v>14</v>
      </c>
      <c r="AJ48" s="54">
        <v>7.6865715960000003</v>
      </c>
      <c r="AK48" s="44">
        <v>0.16</v>
      </c>
      <c r="AL48" s="44" t="s">
        <v>22</v>
      </c>
      <c r="AM48" s="44">
        <v>0.19</v>
      </c>
      <c r="AN48" s="44" t="s">
        <v>22</v>
      </c>
      <c r="AO48" s="17">
        <f t="shared" si="25"/>
        <v>0.35</v>
      </c>
      <c r="AP48" s="55">
        <f t="shared" si="23"/>
        <v>1.5268737155280854</v>
      </c>
      <c r="AQ48" s="41">
        <f t="shared" si="24"/>
        <v>6.4225134807599726E-2</v>
      </c>
      <c r="AR48" s="42">
        <f t="shared" si="26"/>
        <v>0.23972602739726023</v>
      </c>
    </row>
    <row r="49" spans="24:44" x14ac:dyDescent="0.25">
      <c r="X49" s="31">
        <v>17</v>
      </c>
      <c r="Y49" s="44">
        <v>8.15</v>
      </c>
      <c r="Z49" s="44">
        <v>0.17</v>
      </c>
      <c r="AA49" s="44" t="s">
        <v>22</v>
      </c>
      <c r="AB49" s="44">
        <v>0</v>
      </c>
      <c r="AC49" s="44" t="s">
        <v>22</v>
      </c>
      <c r="AD49" s="44">
        <f t="shared" si="19"/>
        <v>0.17</v>
      </c>
      <c r="AE49" s="43">
        <f t="shared" si="21"/>
        <v>5.5821917808219181</v>
      </c>
      <c r="AF49" s="41">
        <f t="shared" si="20"/>
        <v>8.2191780821919025E-2</v>
      </c>
      <c r="AG49" s="42">
        <f t="shared" si="22"/>
        <v>0.11643835616438357</v>
      </c>
      <c r="AI49" s="31">
        <v>15</v>
      </c>
      <c r="AJ49" s="54">
        <v>7.861162169</v>
      </c>
      <c r="AK49" s="44">
        <v>2.33</v>
      </c>
      <c r="AL49" s="44" t="s">
        <v>22</v>
      </c>
      <c r="AM49" s="44">
        <v>0.97</v>
      </c>
      <c r="AN49" s="44" t="s">
        <v>22</v>
      </c>
      <c r="AO49" s="17">
        <f t="shared" si="25"/>
        <v>3.3</v>
      </c>
      <c r="AP49" s="55">
        <f t="shared" si="23"/>
        <v>1.5615546852638531</v>
      </c>
      <c r="AQ49" s="41">
        <f t="shared" si="24"/>
        <v>3.468096973576773E-2</v>
      </c>
      <c r="AR49" s="42">
        <f t="shared" si="26"/>
        <v>2.2602739726027394</v>
      </c>
    </row>
    <row r="50" spans="24:44" x14ac:dyDescent="0.25">
      <c r="X50" s="31">
        <v>18</v>
      </c>
      <c r="Y50" s="44">
        <v>8.3000000000000007</v>
      </c>
      <c r="Z50" s="44">
        <v>0.19</v>
      </c>
      <c r="AA50" s="44" t="s">
        <v>22</v>
      </c>
      <c r="AB50" s="44">
        <v>0</v>
      </c>
      <c r="AC50" s="44" t="s">
        <v>22</v>
      </c>
      <c r="AD50" s="44">
        <f t="shared" si="19"/>
        <v>0.19</v>
      </c>
      <c r="AE50" s="43">
        <f t="shared" si="21"/>
        <v>5.6849315068493151</v>
      </c>
      <c r="AF50" s="41">
        <f t="shared" si="20"/>
        <v>0.102739726027397</v>
      </c>
      <c r="AG50" s="42">
        <f t="shared" si="22"/>
        <v>0.13013698630136986</v>
      </c>
      <c r="AI50" s="31">
        <v>16</v>
      </c>
      <c r="AJ50" s="54">
        <v>8.0202921150000002</v>
      </c>
      <c r="AK50" s="44">
        <v>1.92</v>
      </c>
      <c r="AL50" s="44" t="s">
        <v>22</v>
      </c>
      <c r="AM50" s="44">
        <v>1.1100000000000001</v>
      </c>
      <c r="AN50" s="44" t="s">
        <v>22</v>
      </c>
      <c r="AO50" s="17">
        <f t="shared" si="25"/>
        <v>3.0300000000000002</v>
      </c>
      <c r="AP50" s="55">
        <f t="shared" si="23"/>
        <v>1.5931645296354637</v>
      </c>
      <c r="AQ50" s="41">
        <f t="shared" si="24"/>
        <v>3.1609844371610629E-2</v>
      </c>
      <c r="AR50" s="42">
        <f t="shared" si="26"/>
        <v>2.0753424657534247</v>
      </c>
    </row>
    <row r="51" spans="24:44" x14ac:dyDescent="0.25">
      <c r="X51" s="31">
        <v>19</v>
      </c>
      <c r="Y51" s="44">
        <v>8.56</v>
      </c>
      <c r="Z51" s="44">
        <v>0.2</v>
      </c>
      <c r="AA51" s="44" t="s">
        <v>22</v>
      </c>
      <c r="AB51" s="44">
        <v>0</v>
      </c>
      <c r="AC51" s="44" t="s">
        <v>22</v>
      </c>
      <c r="AD51" s="44">
        <f t="shared" si="19"/>
        <v>0.2</v>
      </c>
      <c r="AE51" s="43">
        <f t="shared" si="21"/>
        <v>5.8630136986301373</v>
      </c>
      <c r="AF51" s="41">
        <f t="shared" si="20"/>
        <v>0.17808219178082219</v>
      </c>
      <c r="AG51" s="42">
        <f t="shared" si="22"/>
        <v>0.13698630136986301</v>
      </c>
      <c r="AI51" s="31">
        <v>17</v>
      </c>
      <c r="AJ51" s="54">
        <v>8.7008607649999998</v>
      </c>
      <c r="AK51" s="44">
        <v>0.65</v>
      </c>
      <c r="AL51" s="44" t="s">
        <v>22</v>
      </c>
      <c r="AM51" s="44">
        <v>0.22</v>
      </c>
      <c r="AN51" s="44" t="s">
        <v>22</v>
      </c>
      <c r="AO51" s="17">
        <f t="shared" si="25"/>
        <v>0.87</v>
      </c>
      <c r="AP51" s="55">
        <f t="shared" si="23"/>
        <v>1.7283538491284598</v>
      </c>
      <c r="AQ51" s="41">
        <f t="shared" si="24"/>
        <v>0.13518931949299606</v>
      </c>
      <c r="AR51" s="42">
        <f t="shared" si="26"/>
        <v>0.59589041095890405</v>
      </c>
    </row>
    <row r="52" spans="24:44" x14ac:dyDescent="0.25">
      <c r="X52" s="31">
        <v>20</v>
      </c>
      <c r="Y52" s="44">
        <v>8.74</v>
      </c>
      <c r="Z52" s="44">
        <v>0.41</v>
      </c>
      <c r="AA52" s="44" t="s">
        <v>22</v>
      </c>
      <c r="AB52" s="44">
        <v>1.22</v>
      </c>
      <c r="AC52" s="44" t="s">
        <v>22</v>
      </c>
      <c r="AD52" s="44">
        <f t="shared" si="19"/>
        <v>1.63</v>
      </c>
      <c r="AE52" s="43">
        <f t="shared" si="21"/>
        <v>5.9863013698630132</v>
      </c>
      <c r="AF52" s="41">
        <f t="shared" si="20"/>
        <v>0.12328767123287587</v>
      </c>
      <c r="AG52" s="42">
        <f t="shared" si="22"/>
        <v>1.1164383561643834</v>
      </c>
      <c r="AI52" s="31">
        <v>18</v>
      </c>
      <c r="AJ52" s="54">
        <v>9.4081723279999991</v>
      </c>
      <c r="AK52" s="44">
        <v>0.55000000000000004</v>
      </c>
      <c r="AL52" s="44" t="s">
        <v>22</v>
      </c>
      <c r="AM52" s="44">
        <v>0.25</v>
      </c>
      <c r="AN52" s="44" t="s">
        <v>22</v>
      </c>
      <c r="AO52" s="17">
        <f t="shared" si="25"/>
        <v>0.8</v>
      </c>
      <c r="AP52" s="55">
        <f t="shared" si="23"/>
        <v>1.8688554265541866</v>
      </c>
      <c r="AQ52" s="41">
        <f t="shared" si="24"/>
        <v>0.14050157742572678</v>
      </c>
      <c r="AR52" s="42">
        <f t="shared" si="26"/>
        <v>0.54794520547945202</v>
      </c>
    </row>
    <row r="53" spans="24:44" ht="15.75" thickBot="1" x14ac:dyDescent="0.3">
      <c r="X53" s="31">
        <v>21</v>
      </c>
      <c r="Y53" s="44">
        <v>9.2899999999999991</v>
      </c>
      <c r="Z53" s="44">
        <v>0.55000000000000004</v>
      </c>
      <c r="AA53" s="44" t="s">
        <v>38</v>
      </c>
      <c r="AB53" s="44">
        <v>0</v>
      </c>
      <c r="AC53" s="44" t="s">
        <v>22</v>
      </c>
      <c r="AD53" s="44">
        <f t="shared" si="19"/>
        <v>0.55000000000000004</v>
      </c>
      <c r="AE53" s="43">
        <f t="shared" si="21"/>
        <v>6.3630136986301364</v>
      </c>
      <c r="AF53" s="41">
        <f t="shared" si="20"/>
        <v>0.37671232876712324</v>
      </c>
      <c r="AG53" s="42">
        <f t="shared" si="22"/>
        <v>0.37671232876712329</v>
      </c>
      <c r="AI53" s="45">
        <v>19</v>
      </c>
      <c r="AJ53" s="56">
        <v>9.5054761750000001</v>
      </c>
      <c r="AK53" s="50">
        <v>0.23</v>
      </c>
      <c r="AL53" s="50" t="s">
        <v>22</v>
      </c>
      <c r="AM53" s="50">
        <v>0.11</v>
      </c>
      <c r="AN53" s="50" t="s">
        <v>22</v>
      </c>
      <c r="AO53" s="24">
        <f t="shared" si="25"/>
        <v>0.34</v>
      </c>
      <c r="AP53" s="57">
        <f t="shared" si="23"/>
        <v>1.8881840289809673</v>
      </c>
      <c r="AQ53" s="51">
        <f t="shared" si="24"/>
        <v>1.9328602426780694E-2</v>
      </c>
      <c r="AR53" s="52">
        <f t="shared" si="26"/>
        <v>0.23287671232876714</v>
      </c>
    </row>
    <row r="54" spans="24:44" ht="15.75" thickBot="1" x14ac:dyDescent="0.3">
      <c r="X54" s="45">
        <v>22</v>
      </c>
      <c r="Y54" s="50">
        <v>9.41</v>
      </c>
      <c r="Z54" s="50">
        <v>0.56999999999999995</v>
      </c>
      <c r="AA54" s="50" t="s">
        <v>38</v>
      </c>
      <c r="AB54" s="50">
        <v>0.67</v>
      </c>
      <c r="AC54" s="50" t="s">
        <v>10</v>
      </c>
      <c r="AD54" s="50">
        <f t="shared" si="19"/>
        <v>1.24</v>
      </c>
      <c r="AE54" s="53">
        <f t="shared" si="21"/>
        <v>6.4452054794520546</v>
      </c>
      <c r="AF54" s="51">
        <f t="shared" si="20"/>
        <v>8.2191780821918137E-2</v>
      </c>
      <c r="AG54" s="52">
        <f t="shared" si="22"/>
        <v>0.84931506849315064</v>
      </c>
    </row>
    <row r="55" spans="24:44" ht="15.75" thickBot="1" x14ac:dyDescent="0.3">
      <c r="AI55" s="262" t="s">
        <v>124</v>
      </c>
      <c r="AJ55" s="290"/>
      <c r="AK55" s="290"/>
      <c r="AL55" s="290"/>
      <c r="AM55" s="290"/>
      <c r="AN55" s="290"/>
      <c r="AO55" s="290"/>
      <c r="AP55" s="290"/>
      <c r="AQ55" s="290"/>
      <c r="AR55" s="291"/>
    </row>
    <row r="56" spans="24:44" ht="15.75" thickBot="1" x14ac:dyDescent="0.3">
      <c r="X56" s="262" t="s">
        <v>120</v>
      </c>
      <c r="Y56" s="290"/>
      <c r="Z56" s="290"/>
      <c r="AA56" s="290"/>
      <c r="AB56" s="290"/>
      <c r="AC56" s="290"/>
      <c r="AD56" s="290"/>
      <c r="AE56" s="290"/>
      <c r="AF56" s="290"/>
      <c r="AG56" s="291"/>
      <c r="AI56" s="29" t="s">
        <v>37</v>
      </c>
      <c r="AJ56" s="30" t="s">
        <v>130</v>
      </c>
      <c r="AK56" s="30" t="s">
        <v>129</v>
      </c>
      <c r="AL56" s="30" t="s">
        <v>110</v>
      </c>
      <c r="AM56" s="30" t="s">
        <v>128</v>
      </c>
      <c r="AN56" s="30" t="s">
        <v>112</v>
      </c>
      <c r="AO56" s="30" t="s">
        <v>118</v>
      </c>
      <c r="AP56" s="36" t="s">
        <v>126</v>
      </c>
      <c r="AQ56" s="37" t="s">
        <v>127</v>
      </c>
      <c r="AR56" s="38" t="s">
        <v>117</v>
      </c>
    </row>
    <row r="57" spans="24:44" ht="15.75" thickBot="1" x14ac:dyDescent="0.3">
      <c r="X57" s="29" t="s">
        <v>37</v>
      </c>
      <c r="Y57" s="30" t="s">
        <v>130</v>
      </c>
      <c r="Z57" s="30" t="s">
        <v>129</v>
      </c>
      <c r="AA57" s="30" t="s">
        <v>110</v>
      </c>
      <c r="AB57" s="30" t="s">
        <v>128</v>
      </c>
      <c r="AC57" s="30" t="s">
        <v>112</v>
      </c>
      <c r="AD57" s="30" t="s">
        <v>118</v>
      </c>
      <c r="AE57" s="36" t="s">
        <v>126</v>
      </c>
      <c r="AF57" s="37" t="s">
        <v>127</v>
      </c>
      <c r="AG57" s="38" t="s">
        <v>117</v>
      </c>
      <c r="AI57" s="31"/>
      <c r="AJ57" s="17"/>
      <c r="AK57" s="17"/>
      <c r="AL57" s="17"/>
      <c r="AM57" s="17"/>
      <c r="AN57" s="17"/>
      <c r="AO57" s="17"/>
      <c r="AP57" s="40"/>
      <c r="AQ57" s="39">
        <v>0</v>
      </c>
      <c r="AR57" s="23"/>
    </row>
    <row r="58" spans="24:44" ht="15.75" thickTop="1" x14ac:dyDescent="0.25">
      <c r="X58" s="31"/>
      <c r="Y58" s="44"/>
      <c r="Z58" s="44"/>
      <c r="AA58" s="44"/>
      <c r="AB58" s="44"/>
      <c r="AC58" s="44"/>
      <c r="AD58" s="44"/>
      <c r="AE58" s="58"/>
      <c r="AF58" s="59">
        <v>0</v>
      </c>
      <c r="AG58" s="60"/>
      <c r="AI58" s="31">
        <v>1</v>
      </c>
      <c r="AJ58" s="32">
        <v>0.73670386164828405</v>
      </c>
      <c r="AK58" s="17">
        <v>0.18</v>
      </c>
      <c r="AL58" s="17" t="s">
        <v>22</v>
      </c>
      <c r="AM58" s="17">
        <v>0.25</v>
      </c>
      <c r="AN58" s="17" t="s">
        <v>22</v>
      </c>
      <c r="AO58" s="17">
        <f>AK58+AM58</f>
        <v>0.43</v>
      </c>
      <c r="AP58" s="43">
        <f>AJ58*(1/1.46)</f>
        <v>0.50459168606046845</v>
      </c>
      <c r="AQ58" s="41">
        <f t="shared" ref="AQ58:AQ72" si="27">AP58-AP57</f>
        <v>0.50459168606046845</v>
      </c>
      <c r="AR58" s="42">
        <f>AO58*(1/1.46)</f>
        <v>0.29452054794520544</v>
      </c>
    </row>
    <row r="59" spans="24:44" x14ac:dyDescent="0.25">
      <c r="X59" s="31">
        <v>1</v>
      </c>
      <c r="Y59" s="44">
        <v>0.41</v>
      </c>
      <c r="Z59" s="44">
        <v>0.11</v>
      </c>
      <c r="AA59" s="44" t="s">
        <v>22</v>
      </c>
      <c r="AB59" s="44">
        <v>0.35</v>
      </c>
      <c r="AC59" s="44" t="s">
        <v>10</v>
      </c>
      <c r="AD59" s="44">
        <f t="shared" ref="AD59:AD88" si="28">Z59+AB59</f>
        <v>0.45999999999999996</v>
      </c>
      <c r="AE59" s="55">
        <f>Y59*(1/1.46)</f>
        <v>0.28082191780821913</v>
      </c>
      <c r="AF59" s="61">
        <f t="shared" ref="AF59:AF89" si="29">AE59-AE58</f>
        <v>0.28082191780821913</v>
      </c>
      <c r="AG59" s="62">
        <f>AD59*(1/1.46)</f>
        <v>0.31506849315068491</v>
      </c>
      <c r="AI59" s="31">
        <v>2</v>
      </c>
      <c r="AJ59" s="32">
        <v>1.0123354624532299</v>
      </c>
      <c r="AK59" s="17">
        <v>0.3</v>
      </c>
      <c r="AL59" s="17" t="s">
        <v>22</v>
      </c>
      <c r="AM59" s="17">
        <v>0.27</v>
      </c>
      <c r="AN59" s="17" t="s">
        <v>22</v>
      </c>
      <c r="AO59" s="17">
        <f t="shared" ref="AO59:AO72" si="30">AK59+AM59</f>
        <v>0.57000000000000006</v>
      </c>
      <c r="AP59" s="43">
        <f t="shared" ref="AP59:AP72" si="31">AJ59*(1/1.46)</f>
        <v>0.69338045373508894</v>
      </c>
      <c r="AQ59" s="41">
        <f t="shared" si="27"/>
        <v>0.18878876767462049</v>
      </c>
      <c r="AR59" s="42">
        <f t="shared" ref="AR59:AR72" si="32">AO59*(1/1.46)</f>
        <v>0.3904109589041096</v>
      </c>
    </row>
    <row r="60" spans="24:44" x14ac:dyDescent="0.25">
      <c r="X60" s="31">
        <v>2</v>
      </c>
      <c r="Y60" s="44">
        <v>0.77</v>
      </c>
      <c r="Z60" s="44">
        <v>0.54</v>
      </c>
      <c r="AA60" s="44" t="s">
        <v>22</v>
      </c>
      <c r="AB60" s="44">
        <v>0.18</v>
      </c>
      <c r="AC60" s="44" t="s">
        <v>10</v>
      </c>
      <c r="AD60" s="44">
        <f t="shared" si="28"/>
        <v>0.72</v>
      </c>
      <c r="AE60" s="55">
        <f t="shared" ref="AE60:AE89" si="33">Y60*(1/1.46)</f>
        <v>0.5273972602739726</v>
      </c>
      <c r="AF60" s="61">
        <f t="shared" si="29"/>
        <v>0.24657534246575347</v>
      </c>
      <c r="AG60" s="62">
        <f t="shared" ref="AG60:AG89" si="34">AD60*(1/1.46)</f>
        <v>0.49315068493150682</v>
      </c>
      <c r="AI60" s="31">
        <v>3</v>
      </c>
      <c r="AJ60" s="32">
        <v>1.1814640489884001</v>
      </c>
      <c r="AK60" s="17">
        <v>0.3</v>
      </c>
      <c r="AL60" s="44" t="s">
        <v>22</v>
      </c>
      <c r="AM60" s="17">
        <v>0.25</v>
      </c>
      <c r="AN60" s="44" t="s">
        <v>22</v>
      </c>
      <c r="AO60" s="17">
        <f t="shared" si="30"/>
        <v>0.55000000000000004</v>
      </c>
      <c r="AP60" s="43">
        <f t="shared" si="31"/>
        <v>0.80922195136191777</v>
      </c>
      <c r="AQ60" s="41">
        <f t="shared" si="27"/>
        <v>0.11584149762682883</v>
      </c>
      <c r="AR60" s="42">
        <f t="shared" si="32"/>
        <v>0.37671232876712329</v>
      </c>
    </row>
    <row r="61" spans="24:44" x14ac:dyDescent="0.25">
      <c r="X61" s="31">
        <v>3</v>
      </c>
      <c r="Y61" s="44">
        <v>1.01</v>
      </c>
      <c r="Z61" s="44">
        <v>0.56999999999999995</v>
      </c>
      <c r="AA61" s="44" t="s">
        <v>10</v>
      </c>
      <c r="AB61" s="44">
        <v>0.89</v>
      </c>
      <c r="AC61" s="44" t="s">
        <v>38</v>
      </c>
      <c r="AD61" s="44">
        <f t="shared" si="28"/>
        <v>1.46</v>
      </c>
      <c r="AE61" s="55">
        <f t="shared" si="33"/>
        <v>0.69178082191780821</v>
      </c>
      <c r="AF61" s="61">
        <f t="shared" si="29"/>
        <v>0.16438356164383561</v>
      </c>
      <c r="AG61" s="62">
        <f t="shared" si="34"/>
        <v>0.99999999999999989</v>
      </c>
      <c r="AI61" s="31">
        <v>4</v>
      </c>
      <c r="AJ61" s="32">
        <v>1.2854708705717901</v>
      </c>
      <c r="AK61" s="44">
        <v>0.28999999999999998</v>
      </c>
      <c r="AL61" s="44" t="s">
        <v>22</v>
      </c>
      <c r="AM61" s="44">
        <v>0.33</v>
      </c>
      <c r="AN61" s="44" t="s">
        <v>22</v>
      </c>
      <c r="AO61" s="17">
        <f t="shared" si="30"/>
        <v>0.62</v>
      </c>
      <c r="AP61" s="43">
        <f t="shared" si="31"/>
        <v>0.88045950039163701</v>
      </c>
      <c r="AQ61" s="41">
        <f t="shared" si="27"/>
        <v>7.1237549029719238E-2</v>
      </c>
      <c r="AR61" s="42">
        <f t="shared" si="32"/>
        <v>0.42465753424657532</v>
      </c>
    </row>
    <row r="62" spans="24:44" x14ac:dyDescent="0.25">
      <c r="X62" s="31">
        <v>4</v>
      </c>
      <c r="Y62" s="44">
        <v>1.22</v>
      </c>
      <c r="Z62" s="44">
        <v>0.59</v>
      </c>
      <c r="AA62" s="44" t="s">
        <v>38</v>
      </c>
      <c r="AB62" s="44">
        <v>0.36</v>
      </c>
      <c r="AC62" s="44" t="s">
        <v>10</v>
      </c>
      <c r="AD62" s="44">
        <f t="shared" si="28"/>
        <v>0.95</v>
      </c>
      <c r="AE62" s="55">
        <f t="shared" si="33"/>
        <v>0.83561643835616428</v>
      </c>
      <c r="AF62" s="61">
        <f t="shared" si="29"/>
        <v>0.14383561643835607</v>
      </c>
      <c r="AG62" s="62">
        <f t="shared" si="34"/>
        <v>0.65068493150684925</v>
      </c>
      <c r="AI62" s="31">
        <v>5</v>
      </c>
      <c r="AJ62" s="32">
        <v>3.2996371309838901</v>
      </c>
      <c r="AK62" s="44">
        <v>0.61</v>
      </c>
      <c r="AL62" s="44" t="s">
        <v>22</v>
      </c>
      <c r="AM62" s="44">
        <v>0.84</v>
      </c>
      <c r="AN62" s="44" t="s">
        <v>22</v>
      </c>
      <c r="AO62" s="17">
        <f t="shared" si="30"/>
        <v>1.45</v>
      </c>
      <c r="AP62" s="43">
        <f t="shared" si="31"/>
        <v>2.2600254321807465</v>
      </c>
      <c r="AQ62" s="41">
        <f t="shared" si="27"/>
        <v>1.3795659317891094</v>
      </c>
      <c r="AR62" s="42">
        <f t="shared" si="32"/>
        <v>0.99315068493150671</v>
      </c>
    </row>
    <row r="63" spans="24:44" x14ac:dyDescent="0.25">
      <c r="X63" s="31">
        <v>5</v>
      </c>
      <c r="Y63" s="44">
        <v>1.28</v>
      </c>
      <c r="Z63" s="44">
        <v>0.12</v>
      </c>
      <c r="AA63" s="44" t="s">
        <v>10</v>
      </c>
      <c r="AB63" s="44">
        <v>1.47</v>
      </c>
      <c r="AC63" s="44" t="s">
        <v>38</v>
      </c>
      <c r="AD63" s="44">
        <f t="shared" si="28"/>
        <v>1.5899999999999999</v>
      </c>
      <c r="AE63" s="55">
        <f t="shared" si="33"/>
        <v>0.87671232876712324</v>
      </c>
      <c r="AF63" s="61">
        <f t="shared" si="29"/>
        <v>4.1095890410958957E-2</v>
      </c>
      <c r="AG63" s="62">
        <f t="shared" si="34"/>
        <v>1.0890410958904109</v>
      </c>
      <c r="AI63" s="31">
        <v>6</v>
      </c>
      <c r="AJ63" s="32">
        <v>4.1775685942126497</v>
      </c>
      <c r="AK63" s="44">
        <v>0.45</v>
      </c>
      <c r="AL63" s="44" t="s">
        <v>22</v>
      </c>
      <c r="AM63" s="44">
        <v>0.42</v>
      </c>
      <c r="AN63" s="44" t="s">
        <v>22</v>
      </c>
      <c r="AO63" s="17">
        <f t="shared" si="30"/>
        <v>0.87</v>
      </c>
      <c r="AP63" s="43">
        <f t="shared" si="31"/>
        <v>2.8613483522004448</v>
      </c>
      <c r="AQ63" s="41">
        <f t="shared" si="27"/>
        <v>0.60132292001969834</v>
      </c>
      <c r="AR63" s="42">
        <f t="shared" si="32"/>
        <v>0.59589041095890405</v>
      </c>
    </row>
    <row r="64" spans="24:44" x14ac:dyDescent="0.25">
      <c r="X64" s="31">
        <v>6</v>
      </c>
      <c r="Y64" s="44">
        <v>1.96</v>
      </c>
      <c r="Z64" s="44">
        <v>1.32</v>
      </c>
      <c r="AA64" s="44" t="s">
        <v>10</v>
      </c>
      <c r="AB64" s="44">
        <v>1.36</v>
      </c>
      <c r="AC64" s="44" t="s">
        <v>10</v>
      </c>
      <c r="AD64" s="44">
        <f t="shared" si="28"/>
        <v>2.68</v>
      </c>
      <c r="AE64" s="55">
        <f t="shared" si="33"/>
        <v>1.3424657534246573</v>
      </c>
      <c r="AF64" s="61">
        <f t="shared" si="29"/>
        <v>0.46575342465753411</v>
      </c>
      <c r="AG64" s="62">
        <f t="shared" si="34"/>
        <v>1.8356164383561644</v>
      </c>
      <c r="AI64" s="31">
        <v>7</v>
      </c>
      <c r="AJ64" s="32">
        <v>4.7718009785181303</v>
      </c>
      <c r="AK64" s="44">
        <v>0.78</v>
      </c>
      <c r="AL64" s="44" t="s">
        <v>22</v>
      </c>
      <c r="AM64" s="44">
        <v>1.08</v>
      </c>
      <c r="AN64" s="44" t="s">
        <v>22</v>
      </c>
      <c r="AO64" s="17">
        <f t="shared" si="30"/>
        <v>1.86</v>
      </c>
      <c r="AP64" s="43">
        <f t="shared" si="31"/>
        <v>3.2683568346014589</v>
      </c>
      <c r="AQ64" s="41">
        <f t="shared" si="27"/>
        <v>0.40700848240101406</v>
      </c>
      <c r="AR64" s="42">
        <f t="shared" si="32"/>
        <v>1.273972602739726</v>
      </c>
    </row>
    <row r="65" spans="24:44" x14ac:dyDescent="0.25">
      <c r="X65" s="31">
        <v>7</v>
      </c>
      <c r="Y65" s="44">
        <v>2.83</v>
      </c>
      <c r="Z65" s="44">
        <v>1.41</v>
      </c>
      <c r="AA65" s="44" t="s">
        <v>38</v>
      </c>
      <c r="AB65" s="44">
        <v>1.37</v>
      </c>
      <c r="AC65" s="44" t="s">
        <v>10</v>
      </c>
      <c r="AD65" s="44">
        <f t="shared" si="28"/>
        <v>2.7800000000000002</v>
      </c>
      <c r="AE65" s="55">
        <f t="shared" si="33"/>
        <v>1.9383561643835616</v>
      </c>
      <c r="AF65" s="61">
        <f t="shared" si="29"/>
        <v>0.59589041095890427</v>
      </c>
      <c r="AG65" s="62">
        <f t="shared" si="34"/>
        <v>1.904109589041096</v>
      </c>
      <c r="AI65" s="31">
        <v>8</v>
      </c>
      <c r="AJ65" s="32">
        <v>5.0533180303133296</v>
      </c>
      <c r="AK65" s="44">
        <v>0.84</v>
      </c>
      <c r="AL65" s="44" t="s">
        <v>22</v>
      </c>
      <c r="AM65" s="44">
        <v>0.23</v>
      </c>
      <c r="AN65" s="44" t="s">
        <v>22</v>
      </c>
      <c r="AO65" s="17">
        <f t="shared" si="30"/>
        <v>1.07</v>
      </c>
      <c r="AP65" s="43">
        <f t="shared" si="31"/>
        <v>3.4611767330913215</v>
      </c>
      <c r="AQ65" s="41">
        <f t="shared" si="27"/>
        <v>0.19281989848986258</v>
      </c>
      <c r="AR65" s="42">
        <f t="shared" si="32"/>
        <v>0.73287671232876717</v>
      </c>
    </row>
    <row r="66" spans="24:44" x14ac:dyDescent="0.25">
      <c r="X66" s="31">
        <v>8</v>
      </c>
      <c r="Y66" s="44">
        <v>2.87</v>
      </c>
      <c r="Z66" s="44">
        <v>0.2</v>
      </c>
      <c r="AA66" s="44" t="s">
        <v>10</v>
      </c>
      <c r="AB66" s="44">
        <v>0.06</v>
      </c>
      <c r="AC66" s="44" t="s">
        <v>10</v>
      </c>
      <c r="AD66" s="44">
        <f t="shared" si="28"/>
        <v>0.26</v>
      </c>
      <c r="AE66" s="55">
        <f t="shared" si="33"/>
        <v>1.9657534246575341</v>
      </c>
      <c r="AF66" s="61">
        <f t="shared" si="29"/>
        <v>2.739726027397249E-2</v>
      </c>
      <c r="AG66" s="62">
        <f t="shared" si="34"/>
        <v>0.17808219178082191</v>
      </c>
      <c r="AI66" s="31">
        <v>9</v>
      </c>
      <c r="AJ66" s="32">
        <v>6.3274447198906802</v>
      </c>
      <c r="AK66" s="44">
        <v>0.9</v>
      </c>
      <c r="AL66" s="44" t="s">
        <v>22</v>
      </c>
      <c r="AM66" s="44">
        <v>0.44</v>
      </c>
      <c r="AN66" s="44" t="s">
        <v>10</v>
      </c>
      <c r="AO66" s="17">
        <f t="shared" si="30"/>
        <v>1.34</v>
      </c>
      <c r="AP66" s="43">
        <f t="shared" si="31"/>
        <v>4.3338662465004658</v>
      </c>
      <c r="AQ66" s="41">
        <f t="shared" si="27"/>
        <v>0.87268951340914436</v>
      </c>
      <c r="AR66" s="42">
        <f t="shared" si="32"/>
        <v>0.9178082191780822</v>
      </c>
    </row>
    <row r="67" spans="24:44" x14ac:dyDescent="0.25">
      <c r="X67" s="31">
        <v>9</v>
      </c>
      <c r="Y67" s="44">
        <v>3.33</v>
      </c>
      <c r="Z67" s="44">
        <v>0.42</v>
      </c>
      <c r="AA67" s="44" t="s">
        <v>10</v>
      </c>
      <c r="AB67" s="44">
        <v>0.36</v>
      </c>
      <c r="AC67" s="44" t="s">
        <v>10</v>
      </c>
      <c r="AD67" s="44">
        <f t="shared" si="28"/>
        <v>0.78</v>
      </c>
      <c r="AE67" s="55">
        <f t="shared" si="33"/>
        <v>2.2808219178082192</v>
      </c>
      <c r="AF67" s="61">
        <f t="shared" si="29"/>
        <v>0.31506849315068508</v>
      </c>
      <c r="AG67" s="62">
        <f t="shared" si="34"/>
        <v>0.53424657534246578</v>
      </c>
      <c r="AI67" s="31">
        <v>10</v>
      </c>
      <c r="AJ67" s="32">
        <v>6.4216835213492196</v>
      </c>
      <c r="AK67" s="44">
        <v>0.5</v>
      </c>
      <c r="AL67" s="44" t="s">
        <v>22</v>
      </c>
      <c r="AM67" s="44">
        <v>1.36</v>
      </c>
      <c r="AN67" s="44" t="s">
        <v>22</v>
      </c>
      <c r="AO67" s="17">
        <f t="shared" si="30"/>
        <v>1.86</v>
      </c>
      <c r="AP67" s="43">
        <f t="shared" si="31"/>
        <v>4.3984133707871367</v>
      </c>
      <c r="AQ67" s="41">
        <f t="shared" si="27"/>
        <v>6.4547124286670865E-2</v>
      </c>
      <c r="AR67" s="42">
        <f t="shared" si="32"/>
        <v>1.273972602739726</v>
      </c>
    </row>
    <row r="68" spans="24:44" x14ac:dyDescent="0.25">
      <c r="X68" s="31">
        <v>10</v>
      </c>
      <c r="Y68" s="44">
        <v>3.58</v>
      </c>
      <c r="Z68" s="44">
        <v>0.28000000000000003</v>
      </c>
      <c r="AA68" s="44" t="s">
        <v>38</v>
      </c>
      <c r="AB68" s="44">
        <v>0.52</v>
      </c>
      <c r="AC68" s="44" t="s">
        <v>10</v>
      </c>
      <c r="AD68" s="44">
        <f t="shared" si="28"/>
        <v>0.8</v>
      </c>
      <c r="AE68" s="55">
        <f t="shared" si="33"/>
        <v>2.452054794520548</v>
      </c>
      <c r="AF68" s="61">
        <f t="shared" si="29"/>
        <v>0.17123287671232879</v>
      </c>
      <c r="AG68" s="62">
        <f t="shared" si="34"/>
        <v>0.54794520547945202</v>
      </c>
      <c r="AI68" s="31">
        <v>11</v>
      </c>
      <c r="AJ68" s="32">
        <v>7.8513767819653602</v>
      </c>
      <c r="AK68" s="44">
        <v>0.41</v>
      </c>
      <c r="AL68" s="44" t="s">
        <v>22</v>
      </c>
      <c r="AM68" s="44">
        <v>1.21</v>
      </c>
      <c r="AN68" s="44" t="s">
        <v>22</v>
      </c>
      <c r="AO68" s="17">
        <f t="shared" si="30"/>
        <v>1.6199999999999999</v>
      </c>
      <c r="AP68" s="43">
        <f t="shared" si="31"/>
        <v>5.3776553301132601</v>
      </c>
      <c r="AQ68" s="41">
        <f t="shared" si="27"/>
        <v>0.97924195932612346</v>
      </c>
      <c r="AR68" s="42">
        <f t="shared" si="32"/>
        <v>1.1095890410958902</v>
      </c>
    </row>
    <row r="69" spans="24:44" x14ac:dyDescent="0.25">
      <c r="X69" s="31">
        <v>11</v>
      </c>
      <c r="Y69" s="44">
        <v>4.18</v>
      </c>
      <c r="Z69" s="44">
        <v>0.31</v>
      </c>
      <c r="AA69" s="44" t="s">
        <v>10</v>
      </c>
      <c r="AB69" s="44">
        <v>0.27</v>
      </c>
      <c r="AC69" s="44" t="s">
        <v>22</v>
      </c>
      <c r="AD69" s="44">
        <f t="shared" si="28"/>
        <v>0.58000000000000007</v>
      </c>
      <c r="AE69" s="55">
        <f t="shared" si="33"/>
        <v>2.8630136986301364</v>
      </c>
      <c r="AF69" s="61">
        <f t="shared" si="29"/>
        <v>0.41095890410958846</v>
      </c>
      <c r="AG69" s="62">
        <f t="shared" si="34"/>
        <v>0.39726027397260277</v>
      </c>
      <c r="AI69" s="31">
        <v>12</v>
      </c>
      <c r="AJ69" s="32">
        <v>8.0037455792475001</v>
      </c>
      <c r="AK69" s="44">
        <v>1.24</v>
      </c>
      <c r="AL69" s="44" t="s">
        <v>22</v>
      </c>
      <c r="AM69" s="44">
        <v>1.28</v>
      </c>
      <c r="AN69" s="44" t="s">
        <v>22</v>
      </c>
      <c r="AO69" s="17">
        <f t="shared" si="30"/>
        <v>2.52</v>
      </c>
      <c r="AP69" s="43">
        <f t="shared" si="31"/>
        <v>5.4820175200325343</v>
      </c>
      <c r="AQ69" s="41">
        <f t="shared" si="27"/>
        <v>0.10436218991927415</v>
      </c>
      <c r="AR69" s="42">
        <f t="shared" si="32"/>
        <v>1.726027397260274</v>
      </c>
    </row>
    <row r="70" spans="24:44" x14ac:dyDescent="0.25">
      <c r="X70" s="31">
        <v>12</v>
      </c>
      <c r="Y70" s="44">
        <v>4.2300000000000004</v>
      </c>
      <c r="Z70" s="44">
        <v>0.8</v>
      </c>
      <c r="AA70" s="44" t="s">
        <v>22</v>
      </c>
      <c r="AB70" s="44">
        <v>1.57</v>
      </c>
      <c r="AC70" s="44" t="s">
        <v>10</v>
      </c>
      <c r="AD70" s="44">
        <f t="shared" si="28"/>
        <v>2.37</v>
      </c>
      <c r="AE70" s="55">
        <f t="shared" si="33"/>
        <v>2.897260273972603</v>
      </c>
      <c r="AF70" s="61">
        <f t="shared" si="29"/>
        <v>3.4246575342466556E-2</v>
      </c>
      <c r="AG70" s="62">
        <f t="shared" si="34"/>
        <v>1.6232876712328768</v>
      </c>
      <c r="AI70" s="31">
        <v>13</v>
      </c>
      <c r="AJ70" s="32">
        <v>8.5423427610405103</v>
      </c>
      <c r="AK70" s="44">
        <v>0.23</v>
      </c>
      <c r="AL70" s="44" t="s">
        <v>22</v>
      </c>
      <c r="AM70" s="44">
        <v>0.09</v>
      </c>
      <c r="AN70" s="44" t="s">
        <v>22</v>
      </c>
      <c r="AO70" s="17">
        <f t="shared" si="30"/>
        <v>0.32</v>
      </c>
      <c r="AP70" s="43">
        <f t="shared" si="31"/>
        <v>5.850919699342815</v>
      </c>
      <c r="AQ70" s="41">
        <f t="shared" si="27"/>
        <v>0.36890217931028069</v>
      </c>
      <c r="AR70" s="42">
        <f t="shared" si="32"/>
        <v>0.21917808219178081</v>
      </c>
    </row>
    <row r="71" spans="24:44" x14ac:dyDescent="0.25">
      <c r="X71" s="31">
        <v>13</v>
      </c>
      <c r="Y71" s="44">
        <v>4.8099999999999996</v>
      </c>
      <c r="Z71" s="44">
        <v>7.0000000000000007E-2</v>
      </c>
      <c r="AA71" s="44" t="s">
        <v>10</v>
      </c>
      <c r="AB71" s="44">
        <v>0.26</v>
      </c>
      <c r="AC71" s="44" t="s">
        <v>22</v>
      </c>
      <c r="AD71" s="44">
        <f t="shared" si="28"/>
        <v>0.33</v>
      </c>
      <c r="AE71" s="55">
        <f t="shared" si="33"/>
        <v>3.2945205479452051</v>
      </c>
      <c r="AF71" s="61">
        <f t="shared" si="29"/>
        <v>0.39726027397260211</v>
      </c>
      <c r="AG71" s="62">
        <f t="shared" si="34"/>
        <v>0.22602739726027396</v>
      </c>
      <c r="AI71" s="31">
        <v>14</v>
      </c>
      <c r="AJ71" s="32">
        <v>8.7350053027843302</v>
      </c>
      <c r="AK71" s="44">
        <v>0.4</v>
      </c>
      <c r="AL71" s="44" t="s">
        <v>22</v>
      </c>
      <c r="AM71" s="44">
        <v>1.1399999999999999</v>
      </c>
      <c r="AN71" s="44" t="s">
        <v>22</v>
      </c>
      <c r="AO71" s="17">
        <f t="shared" si="30"/>
        <v>1.54</v>
      </c>
      <c r="AP71" s="43">
        <f t="shared" si="31"/>
        <v>5.9828803443728287</v>
      </c>
      <c r="AQ71" s="41">
        <f t="shared" si="27"/>
        <v>0.1319606450300137</v>
      </c>
      <c r="AR71" s="42">
        <f t="shared" si="32"/>
        <v>1.0547945205479452</v>
      </c>
    </row>
    <row r="72" spans="24:44" ht="15.75" thickBot="1" x14ac:dyDescent="0.3">
      <c r="X72" s="31">
        <v>14</v>
      </c>
      <c r="Y72" s="44">
        <v>4.83</v>
      </c>
      <c r="Z72" s="44">
        <v>1.77</v>
      </c>
      <c r="AA72" s="44" t="s">
        <v>22</v>
      </c>
      <c r="AB72" s="44">
        <v>0.15</v>
      </c>
      <c r="AC72" s="44" t="s">
        <v>10</v>
      </c>
      <c r="AD72" s="44">
        <f t="shared" si="28"/>
        <v>1.92</v>
      </c>
      <c r="AE72" s="55">
        <f t="shared" si="33"/>
        <v>3.3082191780821915</v>
      </c>
      <c r="AF72" s="61">
        <f t="shared" si="29"/>
        <v>1.3698630136986356E-2</v>
      </c>
      <c r="AG72" s="62">
        <f t="shared" si="34"/>
        <v>1.3150684931506849</v>
      </c>
      <c r="AI72" s="45">
        <v>15</v>
      </c>
      <c r="AJ72" s="46">
        <v>9.4065165517698102</v>
      </c>
      <c r="AK72" s="50">
        <v>0.47</v>
      </c>
      <c r="AL72" s="50" t="s">
        <v>22</v>
      </c>
      <c r="AM72" s="50">
        <v>0.3</v>
      </c>
      <c r="AN72" s="50" t="s">
        <v>22</v>
      </c>
      <c r="AO72" s="24">
        <f t="shared" si="30"/>
        <v>0.77</v>
      </c>
      <c r="AP72" s="53">
        <f t="shared" si="31"/>
        <v>6.442819556006719</v>
      </c>
      <c r="AQ72" s="51">
        <f t="shared" si="27"/>
        <v>0.45993921163389029</v>
      </c>
      <c r="AR72" s="52">
        <f t="shared" si="32"/>
        <v>0.5273972602739726</v>
      </c>
    </row>
    <row r="73" spans="24:44" ht="15.75" thickBot="1" x14ac:dyDescent="0.3">
      <c r="X73" s="31">
        <v>15</v>
      </c>
      <c r="Y73" s="44">
        <v>4.92</v>
      </c>
      <c r="Z73" s="44">
        <v>0.21</v>
      </c>
      <c r="AA73" s="44" t="s">
        <v>10</v>
      </c>
      <c r="AB73" s="44">
        <v>1.44</v>
      </c>
      <c r="AC73" s="44" t="s">
        <v>10</v>
      </c>
      <c r="AD73" s="44">
        <f t="shared" si="28"/>
        <v>1.65</v>
      </c>
      <c r="AE73" s="55">
        <f t="shared" si="33"/>
        <v>3.3698630136986298</v>
      </c>
      <c r="AF73" s="61">
        <f t="shared" si="29"/>
        <v>6.164383561643838E-2</v>
      </c>
      <c r="AG73" s="62">
        <f t="shared" si="34"/>
        <v>1.1301369863013697</v>
      </c>
    </row>
    <row r="74" spans="24:44" ht="15.75" thickBot="1" x14ac:dyDescent="0.3">
      <c r="X74" s="31">
        <v>16</v>
      </c>
      <c r="Y74" s="44">
        <v>5.05</v>
      </c>
      <c r="Z74" s="44">
        <v>0.49</v>
      </c>
      <c r="AA74" s="44" t="s">
        <v>22</v>
      </c>
      <c r="AB74" s="44">
        <v>0.2</v>
      </c>
      <c r="AC74" s="44" t="s">
        <v>22</v>
      </c>
      <c r="AD74" s="44">
        <f t="shared" si="28"/>
        <v>0.69</v>
      </c>
      <c r="AE74" s="55">
        <f t="shared" si="33"/>
        <v>3.4589041095890409</v>
      </c>
      <c r="AF74" s="61">
        <f t="shared" si="29"/>
        <v>8.9041095890411093E-2</v>
      </c>
      <c r="AG74" s="62">
        <f t="shared" si="34"/>
        <v>0.47260273972602734</v>
      </c>
      <c r="AI74" s="262" t="s">
        <v>125</v>
      </c>
      <c r="AJ74" s="290"/>
      <c r="AK74" s="290"/>
      <c r="AL74" s="290"/>
      <c r="AM74" s="290"/>
      <c r="AN74" s="290"/>
      <c r="AO74" s="290"/>
      <c r="AP74" s="290"/>
      <c r="AQ74" s="290"/>
      <c r="AR74" s="291"/>
    </row>
    <row r="75" spans="24:44" ht="15.75" thickBot="1" x14ac:dyDescent="0.3">
      <c r="X75" s="31">
        <v>17</v>
      </c>
      <c r="Y75" s="44">
        <v>6.34</v>
      </c>
      <c r="Z75" s="44">
        <v>0.46</v>
      </c>
      <c r="AA75" s="44" t="s">
        <v>38</v>
      </c>
      <c r="AB75" s="44">
        <v>0.25</v>
      </c>
      <c r="AC75" s="44" t="s">
        <v>10</v>
      </c>
      <c r="AD75" s="44">
        <f t="shared" si="28"/>
        <v>0.71</v>
      </c>
      <c r="AE75" s="55">
        <f t="shared" si="33"/>
        <v>4.3424657534246576</v>
      </c>
      <c r="AF75" s="61">
        <f t="shared" si="29"/>
        <v>0.88356164383561664</v>
      </c>
      <c r="AG75" s="62">
        <f t="shared" si="34"/>
        <v>0.48630136986301364</v>
      </c>
      <c r="AI75" s="29" t="s">
        <v>37</v>
      </c>
      <c r="AJ75" s="30" t="s">
        <v>130</v>
      </c>
      <c r="AK75" s="30" t="s">
        <v>129</v>
      </c>
      <c r="AL75" s="30" t="s">
        <v>110</v>
      </c>
      <c r="AM75" s="30" t="s">
        <v>128</v>
      </c>
      <c r="AN75" s="30" t="s">
        <v>112</v>
      </c>
      <c r="AO75" s="30" t="s">
        <v>118</v>
      </c>
      <c r="AP75" s="36" t="s">
        <v>126</v>
      </c>
      <c r="AQ75" s="37" t="s">
        <v>127</v>
      </c>
      <c r="AR75" s="38" t="s">
        <v>117</v>
      </c>
    </row>
    <row r="76" spans="24:44" ht="15.75" thickTop="1" x14ac:dyDescent="0.25">
      <c r="X76" s="31">
        <v>18</v>
      </c>
      <c r="Y76" s="44">
        <v>6.42</v>
      </c>
      <c r="Z76" s="44">
        <v>1.32</v>
      </c>
      <c r="AA76" s="44" t="s">
        <v>38</v>
      </c>
      <c r="AB76" s="44">
        <v>1.36</v>
      </c>
      <c r="AC76" s="44" t="s">
        <v>22</v>
      </c>
      <c r="AD76" s="44">
        <f t="shared" si="28"/>
        <v>2.68</v>
      </c>
      <c r="AE76" s="55">
        <f t="shared" si="33"/>
        <v>4.3972602739726021</v>
      </c>
      <c r="AF76" s="61">
        <f t="shared" si="29"/>
        <v>5.4794520547944536E-2</v>
      </c>
      <c r="AG76" s="62">
        <f t="shared" si="34"/>
        <v>1.8356164383561644</v>
      </c>
      <c r="AI76" s="63"/>
      <c r="AJ76" s="17"/>
      <c r="AK76" s="17"/>
      <c r="AL76" s="17"/>
      <c r="AM76" s="17"/>
      <c r="AN76" s="17"/>
      <c r="AO76" s="17"/>
      <c r="AP76" s="40"/>
      <c r="AQ76" s="39">
        <v>0</v>
      </c>
      <c r="AR76" s="23"/>
    </row>
    <row r="77" spans="24:44" x14ac:dyDescent="0.25">
      <c r="X77" s="31">
        <v>19</v>
      </c>
      <c r="Y77" s="44">
        <v>6.72</v>
      </c>
      <c r="Z77" s="44">
        <v>7.0000000000000007E-2</v>
      </c>
      <c r="AA77" s="44" t="s">
        <v>38</v>
      </c>
      <c r="AB77" s="44">
        <v>0.41</v>
      </c>
      <c r="AC77" s="44" t="s">
        <v>10</v>
      </c>
      <c r="AD77" s="44">
        <f t="shared" si="28"/>
        <v>0.48</v>
      </c>
      <c r="AE77" s="55">
        <f t="shared" si="33"/>
        <v>4.602739726027397</v>
      </c>
      <c r="AF77" s="61">
        <f t="shared" si="29"/>
        <v>0.2054794520547949</v>
      </c>
      <c r="AG77" s="62">
        <f t="shared" si="34"/>
        <v>0.32876712328767121</v>
      </c>
      <c r="AI77" s="31">
        <v>1</v>
      </c>
      <c r="AJ77" s="32">
        <v>0.35466618062913302</v>
      </c>
      <c r="AK77" s="17">
        <v>1.01</v>
      </c>
      <c r="AL77" s="17" t="s">
        <v>22</v>
      </c>
      <c r="AM77" s="17">
        <v>1.06</v>
      </c>
      <c r="AN77" s="17" t="s">
        <v>38</v>
      </c>
      <c r="AO77" s="17">
        <f>AK77+AM77</f>
        <v>2.0700000000000003</v>
      </c>
      <c r="AP77" s="43">
        <f>AJ77*(1/1.46)</f>
        <v>0.24292204152680344</v>
      </c>
      <c r="AQ77" s="41">
        <f t="shared" ref="AQ77:AQ100" si="35">AP77-AP76</f>
        <v>0.24292204152680344</v>
      </c>
      <c r="AR77" s="42">
        <f>AO77*(1/1.46)</f>
        <v>1.4178082191780823</v>
      </c>
    </row>
    <row r="78" spans="24:44" x14ac:dyDescent="0.25">
      <c r="X78" s="31">
        <v>20</v>
      </c>
      <c r="Y78" s="44">
        <v>7.85</v>
      </c>
      <c r="Z78" s="44">
        <v>0.57999999999999996</v>
      </c>
      <c r="AA78" s="44" t="s">
        <v>10</v>
      </c>
      <c r="AB78" s="44">
        <v>2.1</v>
      </c>
      <c r="AC78" s="44"/>
      <c r="AD78" s="44">
        <f t="shared" si="28"/>
        <v>2.68</v>
      </c>
      <c r="AE78" s="55">
        <f t="shared" si="33"/>
        <v>5.3767123287671224</v>
      </c>
      <c r="AF78" s="61">
        <f t="shared" si="29"/>
        <v>0.77397260273972535</v>
      </c>
      <c r="AG78" s="62">
        <f t="shared" si="34"/>
        <v>1.8356164383561644</v>
      </c>
      <c r="AI78" s="31">
        <v>2</v>
      </c>
      <c r="AJ78" s="32">
        <v>0.76824154982257797</v>
      </c>
      <c r="AK78" s="17">
        <v>0.57999999999999996</v>
      </c>
      <c r="AL78" s="17" t="s">
        <v>10</v>
      </c>
      <c r="AM78" s="17">
        <v>0.27</v>
      </c>
      <c r="AN78" s="17" t="s">
        <v>22</v>
      </c>
      <c r="AO78" s="17">
        <f t="shared" ref="AO78:AO100" si="36">AK78+AM78</f>
        <v>0.85</v>
      </c>
      <c r="AP78" s="43">
        <f t="shared" ref="AP78:AP100" si="37">AJ78*(1/1.46)</f>
        <v>0.52619284234423147</v>
      </c>
      <c r="AQ78" s="41">
        <f t="shared" si="35"/>
        <v>0.28327080081742806</v>
      </c>
      <c r="AR78" s="42">
        <f t="shared" ref="AR78:AR100" si="38">AO78*(1/1.46)</f>
        <v>0.5821917808219178</v>
      </c>
    </row>
    <row r="79" spans="24:44" x14ac:dyDescent="0.25">
      <c r="X79" s="31">
        <v>21</v>
      </c>
      <c r="Y79" s="44">
        <v>8.02</v>
      </c>
      <c r="Z79" s="44">
        <v>2.02</v>
      </c>
      <c r="AA79" s="44" t="s">
        <v>38</v>
      </c>
      <c r="AB79" s="44">
        <v>0.48</v>
      </c>
      <c r="AC79" s="44" t="s">
        <v>38</v>
      </c>
      <c r="AD79" s="44">
        <f t="shared" si="28"/>
        <v>2.5</v>
      </c>
      <c r="AE79" s="55">
        <f t="shared" si="33"/>
        <v>5.4931506849315062</v>
      </c>
      <c r="AF79" s="61">
        <f t="shared" si="29"/>
        <v>0.1164383561643838</v>
      </c>
      <c r="AG79" s="62">
        <f t="shared" si="34"/>
        <v>1.7123287671232876</v>
      </c>
      <c r="AI79" s="31">
        <v>3</v>
      </c>
      <c r="AJ79" s="32">
        <v>0.99541742444691295</v>
      </c>
      <c r="AK79" s="17">
        <v>0.35</v>
      </c>
      <c r="AL79" s="44" t="s">
        <v>22</v>
      </c>
      <c r="AM79" s="17">
        <v>0.83</v>
      </c>
      <c r="AN79" s="44" t="s">
        <v>22</v>
      </c>
      <c r="AO79" s="17">
        <f t="shared" si="36"/>
        <v>1.18</v>
      </c>
      <c r="AP79" s="43">
        <f t="shared" si="37"/>
        <v>0.68179275647048831</v>
      </c>
      <c r="AQ79" s="41">
        <f t="shared" si="35"/>
        <v>0.15559991412625684</v>
      </c>
      <c r="AR79" s="42">
        <f t="shared" si="38"/>
        <v>0.80821917808219168</v>
      </c>
    </row>
    <row r="80" spans="24:44" x14ac:dyDescent="0.25">
      <c r="X80" s="31">
        <v>22</v>
      </c>
      <c r="Y80" s="44">
        <v>8.09</v>
      </c>
      <c r="Z80" s="44">
        <v>0.12</v>
      </c>
      <c r="AA80" s="44" t="s">
        <v>10</v>
      </c>
      <c r="AB80" s="44">
        <v>0.3</v>
      </c>
      <c r="AC80" s="44" t="s">
        <v>10</v>
      </c>
      <c r="AD80" s="44">
        <f t="shared" si="28"/>
        <v>0.42</v>
      </c>
      <c r="AE80" s="55">
        <f t="shared" si="33"/>
        <v>5.5410958904109586</v>
      </c>
      <c r="AF80" s="61">
        <f t="shared" si="29"/>
        <v>4.7945205479452468E-2</v>
      </c>
      <c r="AG80" s="62">
        <f t="shared" si="34"/>
        <v>0.28767123287671231</v>
      </c>
      <c r="AI80" s="31">
        <v>4</v>
      </c>
      <c r="AJ80" s="32">
        <v>1.2103093815482899</v>
      </c>
      <c r="AK80" s="44">
        <v>0.81</v>
      </c>
      <c r="AL80" s="44" t="s">
        <v>22</v>
      </c>
      <c r="AM80" s="44">
        <v>1.33</v>
      </c>
      <c r="AN80" s="44" t="s">
        <v>22</v>
      </c>
      <c r="AO80" s="17">
        <f t="shared" si="36"/>
        <v>2.14</v>
      </c>
      <c r="AP80" s="43">
        <f t="shared" si="37"/>
        <v>0.82897902845773275</v>
      </c>
      <c r="AQ80" s="41">
        <f t="shared" si="35"/>
        <v>0.14718627198724443</v>
      </c>
      <c r="AR80" s="42">
        <f t="shared" si="38"/>
        <v>1.4657534246575343</v>
      </c>
    </row>
    <row r="81" spans="24:44" x14ac:dyDescent="0.25">
      <c r="X81" s="31">
        <v>23</v>
      </c>
      <c r="Y81" s="44">
        <v>8.1300000000000008</v>
      </c>
      <c r="Z81" s="44">
        <v>0.16</v>
      </c>
      <c r="AA81" s="44" t="s">
        <v>22</v>
      </c>
      <c r="AB81" s="44">
        <v>7.0000000000000007E-2</v>
      </c>
      <c r="AC81" s="44" t="s">
        <v>10</v>
      </c>
      <c r="AD81" s="44">
        <f t="shared" si="28"/>
        <v>0.23</v>
      </c>
      <c r="AE81" s="55">
        <f t="shared" si="33"/>
        <v>5.5684931506849313</v>
      </c>
      <c r="AF81" s="61">
        <f t="shared" si="29"/>
        <v>2.7397260273972712E-2</v>
      </c>
      <c r="AG81" s="62">
        <f t="shared" si="34"/>
        <v>0.15753424657534246</v>
      </c>
      <c r="AI81" s="31">
        <v>5</v>
      </c>
      <c r="AJ81" s="32">
        <v>1.30706958036517</v>
      </c>
      <c r="AK81" s="44">
        <v>0.66</v>
      </c>
      <c r="AL81" s="44" t="s">
        <v>22</v>
      </c>
      <c r="AM81" s="44">
        <v>1.49</v>
      </c>
      <c r="AN81" s="44" t="s">
        <v>38</v>
      </c>
      <c r="AO81" s="17">
        <f t="shared" si="36"/>
        <v>2.15</v>
      </c>
      <c r="AP81" s="43">
        <f t="shared" si="37"/>
        <v>0.89525313723641775</v>
      </c>
      <c r="AQ81" s="41">
        <f t="shared" si="35"/>
        <v>6.6274108778685004E-2</v>
      </c>
      <c r="AR81" s="42">
        <f t="shared" si="38"/>
        <v>1.4726027397260273</v>
      </c>
    </row>
    <row r="82" spans="24:44" x14ac:dyDescent="0.25">
      <c r="X82" s="31">
        <v>24</v>
      </c>
      <c r="Y82" s="44">
        <v>8.2799999999999994</v>
      </c>
      <c r="Z82" s="44">
        <v>0.17</v>
      </c>
      <c r="AA82" s="44" t="s">
        <v>22</v>
      </c>
      <c r="AB82" s="44">
        <v>0.06</v>
      </c>
      <c r="AC82" s="44" t="s">
        <v>22</v>
      </c>
      <c r="AD82" s="44">
        <f t="shared" si="28"/>
        <v>0.23</v>
      </c>
      <c r="AE82" s="55">
        <f t="shared" si="33"/>
        <v>5.6712328767123283</v>
      </c>
      <c r="AF82" s="61">
        <f t="shared" si="29"/>
        <v>0.102739726027397</v>
      </c>
      <c r="AG82" s="62">
        <f t="shared" si="34"/>
        <v>0.15753424657534246</v>
      </c>
      <c r="AI82" s="31">
        <v>6</v>
      </c>
      <c r="AJ82" s="32">
        <v>1.9531689585032701</v>
      </c>
      <c r="AK82" s="44">
        <v>0.3</v>
      </c>
      <c r="AL82" s="44" t="s">
        <v>22</v>
      </c>
      <c r="AM82" s="44">
        <v>1.29</v>
      </c>
      <c r="AN82" s="44" t="s">
        <v>22</v>
      </c>
      <c r="AO82" s="17">
        <f t="shared" si="36"/>
        <v>1.59</v>
      </c>
      <c r="AP82" s="43">
        <f t="shared" si="37"/>
        <v>1.3377869578789521</v>
      </c>
      <c r="AQ82" s="41">
        <f t="shared" si="35"/>
        <v>0.44253382064253433</v>
      </c>
      <c r="AR82" s="42">
        <f t="shared" si="38"/>
        <v>1.0890410958904109</v>
      </c>
    </row>
    <row r="83" spans="24:44" x14ac:dyDescent="0.25">
      <c r="X83" s="31">
        <v>25</v>
      </c>
      <c r="Y83" s="44">
        <v>8.5399999999999991</v>
      </c>
      <c r="Z83" s="44">
        <v>0.45</v>
      </c>
      <c r="AA83" s="44" t="s">
        <v>10</v>
      </c>
      <c r="AB83" s="44">
        <v>0.14000000000000001</v>
      </c>
      <c r="AC83" s="44" t="s">
        <v>22</v>
      </c>
      <c r="AD83" s="44">
        <f t="shared" si="28"/>
        <v>0.59000000000000008</v>
      </c>
      <c r="AE83" s="55">
        <f t="shared" si="33"/>
        <v>5.8493150684931496</v>
      </c>
      <c r="AF83" s="61">
        <f t="shared" si="29"/>
        <v>0.1780821917808213</v>
      </c>
      <c r="AG83" s="62">
        <f t="shared" si="34"/>
        <v>0.4041095890410959</v>
      </c>
      <c r="AI83" s="31">
        <v>7</v>
      </c>
      <c r="AJ83" s="32">
        <v>2.8893623717201602</v>
      </c>
      <c r="AK83" s="44">
        <v>1.64</v>
      </c>
      <c r="AL83" s="44" t="s">
        <v>22</v>
      </c>
      <c r="AM83" s="44">
        <v>1.43</v>
      </c>
      <c r="AN83" s="44" t="s">
        <v>22</v>
      </c>
      <c r="AO83" s="17">
        <f t="shared" si="36"/>
        <v>3.07</v>
      </c>
      <c r="AP83" s="43">
        <f t="shared" si="37"/>
        <v>1.9790153230959999</v>
      </c>
      <c r="AQ83" s="41">
        <f t="shared" si="35"/>
        <v>0.64122836521704785</v>
      </c>
      <c r="AR83" s="42">
        <f t="shared" si="38"/>
        <v>2.102739726027397</v>
      </c>
    </row>
    <row r="84" spans="24:44" x14ac:dyDescent="0.25">
      <c r="X84" s="31">
        <v>26</v>
      </c>
      <c r="Y84" s="44">
        <v>8.7200000000000006</v>
      </c>
      <c r="Z84" s="44">
        <v>0.54</v>
      </c>
      <c r="AA84" s="44" t="s">
        <v>38</v>
      </c>
      <c r="AB84" s="44">
        <v>0.17</v>
      </c>
      <c r="AC84" s="44" t="s">
        <v>22</v>
      </c>
      <c r="AD84" s="44">
        <f t="shared" si="28"/>
        <v>0.71000000000000008</v>
      </c>
      <c r="AE84" s="55">
        <f t="shared" si="33"/>
        <v>5.9726027397260273</v>
      </c>
      <c r="AF84" s="61">
        <f t="shared" si="29"/>
        <v>0.12328767123287765</v>
      </c>
      <c r="AG84" s="62">
        <f t="shared" si="34"/>
        <v>0.4863013698630137</v>
      </c>
      <c r="AI84" s="31">
        <v>8</v>
      </c>
      <c r="AJ84" s="32">
        <v>3.3504567224161899</v>
      </c>
      <c r="AK84" s="44">
        <v>0.35</v>
      </c>
      <c r="AL84" s="44" t="s">
        <v>22</v>
      </c>
      <c r="AM84" s="44">
        <v>1.1499999999999999</v>
      </c>
      <c r="AN84" s="44" t="s">
        <v>22</v>
      </c>
      <c r="AO84" s="17">
        <f t="shared" si="36"/>
        <v>1.5</v>
      </c>
      <c r="AP84" s="43">
        <f t="shared" si="37"/>
        <v>2.2948333715179383</v>
      </c>
      <c r="AQ84" s="41">
        <f t="shared" si="35"/>
        <v>0.31581804842193839</v>
      </c>
      <c r="AR84" s="42">
        <f t="shared" si="38"/>
        <v>1.0273972602739725</v>
      </c>
    </row>
    <row r="85" spans="24:44" x14ac:dyDescent="0.25">
      <c r="X85" s="31">
        <v>27</v>
      </c>
      <c r="Y85" s="44">
        <v>8.7899999999999991</v>
      </c>
      <c r="Z85" s="44">
        <v>0.19</v>
      </c>
      <c r="AA85" s="44" t="s">
        <v>22</v>
      </c>
      <c r="AB85" s="44">
        <v>1.1499999999999999</v>
      </c>
      <c r="AC85" s="44" t="s">
        <v>10</v>
      </c>
      <c r="AD85" s="44">
        <f t="shared" si="28"/>
        <v>1.3399999999999999</v>
      </c>
      <c r="AE85" s="55">
        <f t="shared" si="33"/>
        <v>6.0205479452054789</v>
      </c>
      <c r="AF85" s="61">
        <f t="shared" si="29"/>
        <v>4.794520547945158E-2</v>
      </c>
      <c r="AG85" s="62">
        <f t="shared" si="34"/>
        <v>0.91780821917808209</v>
      </c>
      <c r="AI85" s="31">
        <v>9</v>
      </c>
      <c r="AJ85" s="32">
        <v>3.5431623001475701</v>
      </c>
      <c r="AK85" s="44">
        <v>0.36</v>
      </c>
      <c r="AL85" s="44" t="s">
        <v>22</v>
      </c>
      <c r="AM85" s="44">
        <v>1.1100000000000001</v>
      </c>
      <c r="AN85" s="44" t="s">
        <v>22</v>
      </c>
      <c r="AO85" s="17">
        <f t="shared" si="36"/>
        <v>1.4700000000000002</v>
      </c>
      <c r="AP85" s="43">
        <f t="shared" si="37"/>
        <v>2.4268234932517601</v>
      </c>
      <c r="AQ85" s="41">
        <f t="shared" si="35"/>
        <v>0.13199012173382174</v>
      </c>
      <c r="AR85" s="42">
        <f t="shared" si="38"/>
        <v>1.0068493150684932</v>
      </c>
    </row>
    <row r="86" spans="24:44" x14ac:dyDescent="0.25">
      <c r="X86" s="31">
        <v>28</v>
      </c>
      <c r="Y86" s="44">
        <v>8.98</v>
      </c>
      <c r="Z86" s="44">
        <v>0.61</v>
      </c>
      <c r="AA86" s="44" t="s">
        <v>10</v>
      </c>
      <c r="AB86" s="44">
        <v>0.52</v>
      </c>
      <c r="AC86" s="44" t="s">
        <v>38</v>
      </c>
      <c r="AD86" s="44">
        <f t="shared" si="28"/>
        <v>1.1299999999999999</v>
      </c>
      <c r="AE86" s="55">
        <f t="shared" si="33"/>
        <v>6.1506849315068495</v>
      </c>
      <c r="AF86" s="61">
        <f t="shared" si="29"/>
        <v>0.13013698630137061</v>
      </c>
      <c r="AG86" s="62">
        <f t="shared" si="34"/>
        <v>0.7739726027397259</v>
      </c>
      <c r="AI86" s="31">
        <v>10</v>
      </c>
      <c r="AJ86" s="32">
        <v>4.19909648004825</v>
      </c>
      <c r="AK86" s="44">
        <v>1.1000000000000001</v>
      </c>
      <c r="AL86" s="44" t="s">
        <v>22</v>
      </c>
      <c r="AM86" s="44">
        <v>1.22</v>
      </c>
      <c r="AN86" s="44" t="s">
        <v>22</v>
      </c>
      <c r="AO86" s="17">
        <f t="shared" si="36"/>
        <v>2.3200000000000003</v>
      </c>
      <c r="AP86" s="43">
        <f t="shared" si="37"/>
        <v>2.8760934794851027</v>
      </c>
      <c r="AQ86" s="41">
        <f t="shared" si="35"/>
        <v>0.44926998623334269</v>
      </c>
      <c r="AR86" s="42">
        <f t="shared" si="38"/>
        <v>1.5890410958904111</v>
      </c>
    </row>
    <row r="87" spans="24:44" x14ac:dyDescent="0.25">
      <c r="X87" s="31">
        <v>29</v>
      </c>
      <c r="Y87" s="44">
        <v>9.32</v>
      </c>
      <c r="Z87" s="44">
        <v>0.28999999999999998</v>
      </c>
      <c r="AA87" s="44" t="s">
        <v>10</v>
      </c>
      <c r="AB87" s="44">
        <v>0.35</v>
      </c>
      <c r="AC87" s="44" t="s">
        <v>38</v>
      </c>
      <c r="AD87" s="44">
        <f t="shared" si="28"/>
        <v>0.6399999999999999</v>
      </c>
      <c r="AE87" s="55">
        <f t="shared" si="33"/>
        <v>6.3835616438356162</v>
      </c>
      <c r="AF87" s="61">
        <f t="shared" si="29"/>
        <v>0.23287671232876672</v>
      </c>
      <c r="AG87" s="62">
        <f t="shared" si="34"/>
        <v>0.43835616438356156</v>
      </c>
      <c r="AI87" s="31">
        <v>11</v>
      </c>
      <c r="AJ87" s="32">
        <v>4.8035052612760696</v>
      </c>
      <c r="AK87" s="44">
        <v>1.52</v>
      </c>
      <c r="AL87" s="44" t="s">
        <v>10</v>
      </c>
      <c r="AM87" s="44">
        <v>1.29</v>
      </c>
      <c r="AN87" s="44" t="s">
        <v>10</v>
      </c>
      <c r="AO87" s="17">
        <f t="shared" si="36"/>
        <v>2.81</v>
      </c>
      <c r="AP87" s="43">
        <f t="shared" si="37"/>
        <v>3.290072096764431</v>
      </c>
      <c r="AQ87" s="41">
        <f t="shared" si="35"/>
        <v>0.41397861727932828</v>
      </c>
      <c r="AR87" s="42">
        <f t="shared" si="38"/>
        <v>1.9246575342465753</v>
      </c>
    </row>
    <row r="88" spans="24:44" x14ac:dyDescent="0.25">
      <c r="X88" s="31">
        <v>30</v>
      </c>
      <c r="Y88" s="44">
        <v>9.44</v>
      </c>
      <c r="Z88" s="44">
        <v>0.46</v>
      </c>
      <c r="AA88" s="44" t="s">
        <v>22</v>
      </c>
      <c r="AB88" s="44">
        <v>0.3</v>
      </c>
      <c r="AC88" s="44" t="s">
        <v>22</v>
      </c>
      <c r="AD88" s="44">
        <f t="shared" si="28"/>
        <v>0.76</v>
      </c>
      <c r="AE88" s="55">
        <f t="shared" si="33"/>
        <v>6.4657534246575334</v>
      </c>
      <c r="AF88" s="61">
        <f t="shared" si="29"/>
        <v>8.2191780821917249E-2</v>
      </c>
      <c r="AG88" s="62">
        <f t="shared" si="34"/>
        <v>0.52054794520547942</v>
      </c>
      <c r="AI88" s="31">
        <v>12</v>
      </c>
      <c r="AJ88" s="32">
        <v>5.0368050952411396</v>
      </c>
      <c r="AK88" s="44">
        <v>1.77</v>
      </c>
      <c r="AL88" s="44" t="s">
        <v>22</v>
      </c>
      <c r="AM88" s="44">
        <v>0.27</v>
      </c>
      <c r="AN88" s="44" t="s">
        <v>22</v>
      </c>
      <c r="AO88" s="17">
        <f t="shared" si="36"/>
        <v>2.04</v>
      </c>
      <c r="AP88" s="43">
        <f t="shared" si="37"/>
        <v>3.4498665035898215</v>
      </c>
      <c r="AQ88" s="41">
        <f t="shared" si="35"/>
        <v>0.15979440682539048</v>
      </c>
      <c r="AR88" s="42">
        <f t="shared" si="38"/>
        <v>1.3972602739726028</v>
      </c>
    </row>
    <row r="89" spans="24:44" ht="15.75" thickBot="1" x14ac:dyDescent="0.3">
      <c r="X89" s="45">
        <v>31</v>
      </c>
      <c r="Y89" s="50">
        <v>9.5299999999999994</v>
      </c>
      <c r="Z89" s="50">
        <v>0.37</v>
      </c>
      <c r="AA89" s="50" t="s">
        <v>22</v>
      </c>
      <c r="AB89" s="50">
        <v>0.26</v>
      </c>
      <c r="AC89" s="50" t="s">
        <v>10</v>
      </c>
      <c r="AD89" s="50">
        <f>Z89+AB89</f>
        <v>0.63</v>
      </c>
      <c r="AE89" s="57">
        <f t="shared" si="33"/>
        <v>6.5273972602739718</v>
      </c>
      <c r="AF89" s="64">
        <f t="shared" si="29"/>
        <v>6.164383561643838E-2</v>
      </c>
      <c r="AG89" s="65">
        <f t="shared" si="34"/>
        <v>0.4315068493150685</v>
      </c>
      <c r="AI89" s="31">
        <v>13</v>
      </c>
      <c r="AJ89" s="32">
        <v>6.3214486505176604</v>
      </c>
      <c r="AK89" s="44">
        <v>1.08</v>
      </c>
      <c r="AL89" s="44" t="s">
        <v>22</v>
      </c>
      <c r="AM89" s="44">
        <v>0.75</v>
      </c>
      <c r="AN89" s="44" t="s">
        <v>10</v>
      </c>
      <c r="AO89" s="17">
        <f t="shared" si="36"/>
        <v>1.83</v>
      </c>
      <c r="AP89" s="43">
        <f t="shared" si="37"/>
        <v>4.3297593496696303</v>
      </c>
      <c r="AQ89" s="41">
        <f t="shared" si="35"/>
        <v>0.87989284607980878</v>
      </c>
      <c r="AR89" s="42">
        <f t="shared" si="38"/>
        <v>1.2534246575342465</v>
      </c>
    </row>
    <row r="90" spans="24:44" ht="15.75" thickBot="1" x14ac:dyDescent="0.3">
      <c r="AI90" s="31">
        <v>14</v>
      </c>
      <c r="AJ90" s="32">
        <v>6.4425144880642904</v>
      </c>
      <c r="AK90" s="44">
        <v>0.81</v>
      </c>
      <c r="AL90" s="44" t="s">
        <v>22</v>
      </c>
      <c r="AM90" s="44">
        <v>1.98</v>
      </c>
      <c r="AN90" s="44" t="s">
        <v>38</v>
      </c>
      <c r="AO90" s="17">
        <f t="shared" si="36"/>
        <v>2.79</v>
      </c>
      <c r="AP90" s="43">
        <f t="shared" si="37"/>
        <v>4.4126811562084178</v>
      </c>
      <c r="AQ90" s="41">
        <f t="shared" si="35"/>
        <v>8.2921806538787557E-2</v>
      </c>
      <c r="AR90" s="42">
        <f t="shared" si="38"/>
        <v>1.9109589041095889</v>
      </c>
    </row>
    <row r="91" spans="24:44" ht="15.75" thickBot="1" x14ac:dyDescent="0.3">
      <c r="X91" s="262" t="s">
        <v>123</v>
      </c>
      <c r="Y91" s="290"/>
      <c r="Z91" s="290"/>
      <c r="AA91" s="290"/>
      <c r="AB91" s="290"/>
      <c r="AC91" s="290"/>
      <c r="AD91" s="290"/>
      <c r="AE91" s="290"/>
      <c r="AF91" s="290"/>
      <c r="AG91" s="291"/>
      <c r="AI91" s="31">
        <v>15</v>
      </c>
      <c r="AJ91" s="32">
        <v>7.3760336738808601</v>
      </c>
      <c r="AK91" s="44">
        <v>0.28999999999999998</v>
      </c>
      <c r="AL91" s="44" t="s">
        <v>22</v>
      </c>
      <c r="AM91" s="44">
        <v>0.08</v>
      </c>
      <c r="AN91" s="44" t="s">
        <v>22</v>
      </c>
      <c r="AO91" s="17">
        <f t="shared" si="36"/>
        <v>0.37</v>
      </c>
      <c r="AP91" s="43">
        <f t="shared" si="37"/>
        <v>5.052077858822507</v>
      </c>
      <c r="AQ91" s="41">
        <f t="shared" si="35"/>
        <v>0.63939670261408921</v>
      </c>
      <c r="AR91" s="42">
        <f t="shared" si="38"/>
        <v>0.25342465753424653</v>
      </c>
    </row>
    <row r="92" spans="24:44" ht="15.75" thickBot="1" x14ac:dyDescent="0.3">
      <c r="X92" s="29" t="s">
        <v>37</v>
      </c>
      <c r="Y92" s="30" t="s">
        <v>130</v>
      </c>
      <c r="Z92" s="30" t="s">
        <v>129</v>
      </c>
      <c r="AA92" s="30" t="s">
        <v>110</v>
      </c>
      <c r="AB92" s="30" t="s">
        <v>128</v>
      </c>
      <c r="AC92" s="30" t="s">
        <v>112</v>
      </c>
      <c r="AD92" s="30" t="s">
        <v>118</v>
      </c>
      <c r="AE92" s="36" t="s">
        <v>126</v>
      </c>
      <c r="AF92" s="37" t="s">
        <v>127</v>
      </c>
      <c r="AG92" s="38" t="s">
        <v>117</v>
      </c>
      <c r="AI92" s="31">
        <v>16</v>
      </c>
      <c r="AJ92" s="32">
        <v>7.6448665003769198</v>
      </c>
      <c r="AK92" s="44">
        <v>0.22</v>
      </c>
      <c r="AL92" s="44" t="s">
        <v>22</v>
      </c>
      <c r="AM92" s="44">
        <v>1.21</v>
      </c>
      <c r="AN92" s="44" t="s">
        <v>22</v>
      </c>
      <c r="AO92" s="44">
        <f t="shared" si="36"/>
        <v>1.43</v>
      </c>
      <c r="AP92" s="43">
        <f t="shared" si="37"/>
        <v>5.2362099317650133</v>
      </c>
      <c r="AQ92" s="41">
        <f t="shared" si="35"/>
        <v>0.18413207294250622</v>
      </c>
      <c r="AR92" s="42">
        <f t="shared" si="38"/>
        <v>0.97945205479452047</v>
      </c>
    </row>
    <row r="93" spans="24:44" ht="15.75" thickTop="1" x14ac:dyDescent="0.25">
      <c r="X93" s="31"/>
      <c r="Y93" s="17"/>
      <c r="Z93" s="17"/>
      <c r="AA93" s="17"/>
      <c r="AB93" s="17"/>
      <c r="AC93" s="17"/>
      <c r="AD93" s="17"/>
      <c r="AE93" s="40"/>
      <c r="AF93" s="40">
        <v>0</v>
      </c>
      <c r="AG93" s="23"/>
      <c r="AI93" s="31">
        <v>17</v>
      </c>
      <c r="AJ93" s="32">
        <v>7.8510001149533197</v>
      </c>
      <c r="AK93" s="44">
        <v>1.68</v>
      </c>
      <c r="AL93" s="44" t="s">
        <v>22</v>
      </c>
      <c r="AM93" s="44">
        <v>1.85</v>
      </c>
      <c r="AN93" s="44" t="s">
        <v>22</v>
      </c>
      <c r="AO93" s="44">
        <f t="shared" si="36"/>
        <v>3.5300000000000002</v>
      </c>
      <c r="AP93" s="43">
        <f t="shared" si="37"/>
        <v>5.3773973390091232</v>
      </c>
      <c r="AQ93" s="41">
        <f t="shared" si="35"/>
        <v>0.14118740724410994</v>
      </c>
      <c r="AR93" s="42">
        <f t="shared" si="38"/>
        <v>2.4178082191780823</v>
      </c>
    </row>
    <row r="94" spans="24:44" x14ac:dyDescent="0.25">
      <c r="X94" s="31">
        <v>1</v>
      </c>
      <c r="Y94" s="17">
        <v>0.12</v>
      </c>
      <c r="Z94" s="17">
        <v>0.68</v>
      </c>
      <c r="AA94" s="17" t="s">
        <v>10</v>
      </c>
      <c r="AB94" s="17">
        <v>0.12</v>
      </c>
      <c r="AC94" s="17" t="s">
        <v>22</v>
      </c>
      <c r="AD94" s="17">
        <f t="shared" ref="AD94:AD115" si="39">Z94+AB94</f>
        <v>0.8</v>
      </c>
      <c r="AE94" s="43">
        <f t="shared" ref="AE94:AE115" si="40">Y94*(1/Y$46)</f>
        <v>1.8633540372670804E-2</v>
      </c>
      <c r="AF94" s="43">
        <f t="shared" ref="AF94:AF115" si="41">AE94-AE93</f>
        <v>1.8633540372670804E-2</v>
      </c>
      <c r="AG94" s="42">
        <f>AD94*(1/1.46)</f>
        <v>0.54794520547945202</v>
      </c>
      <c r="AI94" s="31">
        <v>18</v>
      </c>
      <c r="AJ94" s="32">
        <v>7.9936496011770002</v>
      </c>
      <c r="AK94" s="44">
        <v>1.63</v>
      </c>
      <c r="AL94" s="44" t="s">
        <v>22</v>
      </c>
      <c r="AM94" s="44">
        <v>1.44</v>
      </c>
      <c r="AN94" s="44" t="s">
        <v>22</v>
      </c>
      <c r="AO94" s="44">
        <f t="shared" si="36"/>
        <v>3.07</v>
      </c>
      <c r="AP94" s="43">
        <f t="shared" si="37"/>
        <v>5.4751024665595889</v>
      </c>
      <c r="AQ94" s="41">
        <f t="shared" si="35"/>
        <v>9.7705127550465676E-2</v>
      </c>
      <c r="AR94" s="42">
        <f t="shared" si="38"/>
        <v>2.102739726027397</v>
      </c>
    </row>
    <row r="95" spans="24:44" x14ac:dyDescent="0.25">
      <c r="X95" s="31">
        <v>2</v>
      </c>
      <c r="Y95" s="17">
        <v>0.74</v>
      </c>
      <c r="Z95" s="17">
        <v>0.86</v>
      </c>
      <c r="AA95" s="17" t="s">
        <v>22</v>
      </c>
      <c r="AB95" s="17">
        <v>0.1</v>
      </c>
      <c r="AC95" s="17" t="s">
        <v>22</v>
      </c>
      <c r="AD95" s="17">
        <f t="shared" si="39"/>
        <v>0.96</v>
      </c>
      <c r="AE95" s="43">
        <f t="shared" si="40"/>
        <v>0.11490683229813664</v>
      </c>
      <c r="AF95" s="43">
        <f t="shared" si="41"/>
        <v>9.627329192546584E-2</v>
      </c>
      <c r="AG95" s="42">
        <f t="shared" ref="AG95:AG115" si="42">AD95*(1/1.46)</f>
        <v>0.65753424657534243</v>
      </c>
      <c r="AI95" s="31">
        <v>19</v>
      </c>
      <c r="AJ95" s="32">
        <v>8.1243747429742807</v>
      </c>
      <c r="AK95" s="44">
        <v>0.2</v>
      </c>
      <c r="AL95" s="44" t="s">
        <v>22</v>
      </c>
      <c r="AM95" s="44">
        <v>0</v>
      </c>
      <c r="AN95" s="44" t="s">
        <v>22</v>
      </c>
      <c r="AO95" s="44">
        <f t="shared" si="36"/>
        <v>0.2</v>
      </c>
      <c r="AP95" s="43">
        <f t="shared" si="37"/>
        <v>5.5646402349138908</v>
      </c>
      <c r="AQ95" s="41">
        <f t="shared" si="35"/>
        <v>8.9537768354301939E-2</v>
      </c>
      <c r="AR95" s="42">
        <f t="shared" si="38"/>
        <v>0.13698630136986301</v>
      </c>
    </row>
    <row r="96" spans="24:44" x14ac:dyDescent="0.25">
      <c r="X96" s="31">
        <v>3</v>
      </c>
      <c r="Y96" s="17">
        <v>1.02</v>
      </c>
      <c r="Z96" s="17">
        <v>0.77</v>
      </c>
      <c r="AA96" s="44" t="s">
        <v>22</v>
      </c>
      <c r="AB96" s="17">
        <v>0.11</v>
      </c>
      <c r="AC96" s="44" t="s">
        <v>22</v>
      </c>
      <c r="AD96" s="17">
        <f t="shared" si="39"/>
        <v>0.88</v>
      </c>
      <c r="AE96" s="43">
        <f t="shared" si="40"/>
        <v>0.15838509316770186</v>
      </c>
      <c r="AF96" s="43">
        <f t="shared" si="41"/>
        <v>4.3478260869565216E-2</v>
      </c>
      <c r="AG96" s="42">
        <f t="shared" si="42"/>
        <v>0.60273972602739723</v>
      </c>
      <c r="AI96" s="31">
        <v>20</v>
      </c>
      <c r="AJ96" s="32">
        <v>8.3311714538852399</v>
      </c>
      <c r="AK96" s="44">
        <v>0.21</v>
      </c>
      <c r="AL96" s="44" t="s">
        <v>22</v>
      </c>
      <c r="AM96" s="44">
        <v>0</v>
      </c>
      <c r="AN96" s="44" t="s">
        <v>22</v>
      </c>
      <c r="AO96" s="44">
        <f t="shared" si="36"/>
        <v>0.21</v>
      </c>
      <c r="AP96" s="43">
        <f t="shared" si="37"/>
        <v>5.7062818177296162</v>
      </c>
      <c r="AQ96" s="41">
        <f t="shared" si="35"/>
        <v>0.14164158281572536</v>
      </c>
      <c r="AR96" s="42">
        <f t="shared" si="38"/>
        <v>0.14383561643835616</v>
      </c>
    </row>
    <row r="97" spans="24:44" x14ac:dyDescent="0.25">
      <c r="X97" s="31">
        <v>4</v>
      </c>
      <c r="Y97" s="44">
        <v>1.19</v>
      </c>
      <c r="Z97" s="44">
        <v>1.28</v>
      </c>
      <c r="AA97" s="44" t="s">
        <v>38</v>
      </c>
      <c r="AB97" s="44">
        <v>0.14000000000000001</v>
      </c>
      <c r="AC97" s="44" t="s">
        <v>22</v>
      </c>
      <c r="AD97" s="17">
        <f t="shared" si="39"/>
        <v>1.42</v>
      </c>
      <c r="AE97" s="43">
        <f t="shared" si="40"/>
        <v>0.18478260869565216</v>
      </c>
      <c r="AF97" s="43">
        <f t="shared" si="41"/>
        <v>2.6397515527950305E-2</v>
      </c>
      <c r="AG97" s="42">
        <f t="shared" si="42"/>
        <v>0.97260273972602729</v>
      </c>
      <c r="AI97" s="31">
        <v>21</v>
      </c>
      <c r="AJ97" s="32">
        <v>8.5404589128053505</v>
      </c>
      <c r="AK97" s="44">
        <v>0.22</v>
      </c>
      <c r="AL97" s="44" t="s">
        <v>22</v>
      </c>
      <c r="AM97" s="44">
        <v>0</v>
      </c>
      <c r="AN97" s="44" t="s">
        <v>22</v>
      </c>
      <c r="AO97" s="44">
        <f t="shared" si="36"/>
        <v>0.22</v>
      </c>
      <c r="AP97" s="43">
        <f t="shared" si="37"/>
        <v>5.8496293923324316</v>
      </c>
      <c r="AQ97" s="41">
        <f t="shared" si="35"/>
        <v>0.14334757460281544</v>
      </c>
      <c r="AR97" s="42">
        <f t="shared" si="38"/>
        <v>0.15068493150684931</v>
      </c>
    </row>
    <row r="98" spans="24:44" x14ac:dyDescent="0.25">
      <c r="X98" s="31">
        <v>5</v>
      </c>
      <c r="Y98" s="44">
        <v>1.29</v>
      </c>
      <c r="Z98" s="44">
        <v>1.48</v>
      </c>
      <c r="AA98" s="44" t="s">
        <v>38</v>
      </c>
      <c r="AB98" s="44">
        <v>0.16</v>
      </c>
      <c r="AC98" s="44" t="s">
        <v>22</v>
      </c>
      <c r="AD98" s="17">
        <f t="shared" si="39"/>
        <v>1.64</v>
      </c>
      <c r="AE98" s="43">
        <f t="shared" si="40"/>
        <v>0.20031055900621117</v>
      </c>
      <c r="AF98" s="43">
        <f t="shared" si="41"/>
        <v>1.5527950310559008E-2</v>
      </c>
      <c r="AG98" s="42">
        <f t="shared" si="42"/>
        <v>1.1232876712328765</v>
      </c>
      <c r="AI98" s="31">
        <v>22</v>
      </c>
      <c r="AJ98" s="32">
        <v>8.6844420945377898</v>
      </c>
      <c r="AK98" s="44">
        <v>0.37</v>
      </c>
      <c r="AL98" s="44" t="s">
        <v>22</v>
      </c>
      <c r="AM98" s="44">
        <v>1.25</v>
      </c>
      <c r="AN98" s="44" t="s">
        <v>22</v>
      </c>
      <c r="AO98" s="44">
        <f t="shared" si="36"/>
        <v>1.62</v>
      </c>
      <c r="AP98" s="43">
        <f t="shared" si="37"/>
        <v>5.94824800995739</v>
      </c>
      <c r="AQ98" s="41">
        <f t="shared" si="35"/>
        <v>9.8618617624958382E-2</v>
      </c>
      <c r="AR98" s="42">
        <f t="shared" si="38"/>
        <v>1.1095890410958904</v>
      </c>
    </row>
    <row r="99" spans="24:44" x14ac:dyDescent="0.25">
      <c r="X99" s="31">
        <v>6</v>
      </c>
      <c r="Y99" s="44">
        <v>2.83</v>
      </c>
      <c r="Z99" s="44">
        <v>1.22</v>
      </c>
      <c r="AA99" s="44" t="s">
        <v>10</v>
      </c>
      <c r="AB99" s="44">
        <v>0.3</v>
      </c>
      <c r="AC99" s="44" t="s">
        <v>10</v>
      </c>
      <c r="AD99" s="17">
        <f t="shared" si="39"/>
        <v>1.52</v>
      </c>
      <c r="AE99" s="43">
        <f t="shared" si="40"/>
        <v>0.43944099378881984</v>
      </c>
      <c r="AF99" s="43">
        <f t="shared" si="41"/>
        <v>0.23913043478260868</v>
      </c>
      <c r="AG99" s="42">
        <f t="shared" si="42"/>
        <v>1.0410958904109588</v>
      </c>
      <c r="AI99" s="31">
        <v>23</v>
      </c>
      <c r="AJ99" s="32">
        <v>9.2558579848330904</v>
      </c>
      <c r="AK99" s="44">
        <v>0.8</v>
      </c>
      <c r="AL99" s="44" t="s">
        <v>22</v>
      </c>
      <c r="AM99" s="44">
        <v>0.2</v>
      </c>
      <c r="AN99" s="44" t="s">
        <v>10</v>
      </c>
      <c r="AO99" s="44">
        <f t="shared" si="36"/>
        <v>1</v>
      </c>
      <c r="AP99" s="43">
        <f t="shared" si="37"/>
        <v>6.3396287567349932</v>
      </c>
      <c r="AQ99" s="41">
        <f t="shared" si="35"/>
        <v>0.39138074677760315</v>
      </c>
      <c r="AR99" s="42">
        <f t="shared" si="38"/>
        <v>0.68493150684931503</v>
      </c>
    </row>
    <row r="100" spans="24:44" ht="15.75" thickBot="1" x14ac:dyDescent="0.3">
      <c r="X100" s="31">
        <v>7</v>
      </c>
      <c r="Y100" s="44">
        <v>3.32</v>
      </c>
      <c r="Z100" s="44">
        <v>0.85</v>
      </c>
      <c r="AA100" s="44" t="s">
        <v>22</v>
      </c>
      <c r="AB100" s="44">
        <v>0.34</v>
      </c>
      <c r="AC100" s="44" t="s">
        <v>10</v>
      </c>
      <c r="AD100" s="17">
        <f t="shared" si="39"/>
        <v>1.19</v>
      </c>
      <c r="AE100" s="43">
        <f t="shared" si="40"/>
        <v>0.51552795031055898</v>
      </c>
      <c r="AF100" s="43">
        <f t="shared" si="41"/>
        <v>7.6086956521739135E-2</v>
      </c>
      <c r="AG100" s="42">
        <f t="shared" si="42"/>
        <v>0.81506849315068486</v>
      </c>
      <c r="AI100" s="45">
        <v>24</v>
      </c>
      <c r="AJ100" s="46">
        <v>9.3709194642493205</v>
      </c>
      <c r="AK100" s="50">
        <v>0.53</v>
      </c>
      <c r="AL100" s="50" t="s">
        <v>22</v>
      </c>
      <c r="AM100" s="50">
        <v>1.1399999999999999</v>
      </c>
      <c r="AN100" s="50" t="s">
        <v>22</v>
      </c>
      <c r="AO100" s="50">
        <f t="shared" si="36"/>
        <v>1.67</v>
      </c>
      <c r="AP100" s="53">
        <f t="shared" si="37"/>
        <v>6.4184379892118626</v>
      </c>
      <c r="AQ100" s="51">
        <f t="shared" si="35"/>
        <v>7.880923247686944E-2</v>
      </c>
      <c r="AR100" s="52">
        <f t="shared" si="38"/>
        <v>1.1438356164383561</v>
      </c>
    </row>
    <row r="101" spans="24:44" ht="15.75" thickBot="1" x14ac:dyDescent="0.3">
      <c r="X101" s="31">
        <v>8</v>
      </c>
      <c r="Y101" s="44">
        <v>4.1900000000000004</v>
      </c>
      <c r="Z101" s="44">
        <v>0.45</v>
      </c>
      <c r="AA101" s="44" t="s">
        <v>22</v>
      </c>
      <c r="AB101" s="44">
        <v>0.31</v>
      </c>
      <c r="AC101" s="44" t="s">
        <v>38</v>
      </c>
      <c r="AD101" s="17">
        <f t="shared" si="39"/>
        <v>0.76</v>
      </c>
      <c r="AE101" s="43">
        <f t="shared" si="40"/>
        <v>0.65062111801242239</v>
      </c>
      <c r="AF101" s="43">
        <f t="shared" si="41"/>
        <v>0.13509316770186341</v>
      </c>
      <c r="AG101" s="42">
        <f t="shared" si="42"/>
        <v>0.52054794520547942</v>
      </c>
    </row>
    <row r="102" spans="24:44" ht="15.75" thickBot="1" x14ac:dyDescent="0.3">
      <c r="X102" s="31">
        <v>9</v>
      </c>
      <c r="Y102" s="44">
        <v>4.8</v>
      </c>
      <c r="Z102" s="44">
        <v>1.58</v>
      </c>
      <c r="AA102" s="44" t="s">
        <v>10</v>
      </c>
      <c r="AB102" s="44">
        <v>0.65</v>
      </c>
      <c r="AC102" s="44" t="s">
        <v>10</v>
      </c>
      <c r="AD102" s="17">
        <f t="shared" si="39"/>
        <v>2.23</v>
      </c>
      <c r="AE102" s="43">
        <f t="shared" si="40"/>
        <v>0.74534161490683226</v>
      </c>
      <c r="AF102" s="43">
        <f t="shared" si="41"/>
        <v>9.4720496894409867E-2</v>
      </c>
      <c r="AG102" s="42">
        <f t="shared" si="42"/>
        <v>1.5273972602739725</v>
      </c>
      <c r="AI102" s="262" t="s">
        <v>132</v>
      </c>
      <c r="AJ102" s="290"/>
      <c r="AK102" s="290"/>
      <c r="AL102" s="290"/>
      <c r="AM102" s="290"/>
      <c r="AN102" s="290"/>
      <c r="AO102" s="290"/>
      <c r="AP102" s="290"/>
      <c r="AQ102" s="290"/>
      <c r="AR102" s="291"/>
    </row>
    <row r="103" spans="24:44" ht="15.75" thickBot="1" x14ac:dyDescent="0.3">
      <c r="X103" s="31">
        <v>10</v>
      </c>
      <c r="Y103" s="44">
        <v>5.04</v>
      </c>
      <c r="Z103" s="44">
        <v>0.36</v>
      </c>
      <c r="AA103" s="44" t="s">
        <v>22</v>
      </c>
      <c r="AB103" s="44">
        <v>0.24</v>
      </c>
      <c r="AC103" s="44" t="s">
        <v>22</v>
      </c>
      <c r="AD103" s="17">
        <f t="shared" si="39"/>
        <v>0.6</v>
      </c>
      <c r="AE103" s="43">
        <f t="shared" si="40"/>
        <v>0.78260869565217384</v>
      </c>
      <c r="AF103" s="43">
        <f t="shared" si="41"/>
        <v>3.7267080745341574E-2</v>
      </c>
      <c r="AG103" s="42">
        <f t="shared" si="42"/>
        <v>0.41095890410958902</v>
      </c>
      <c r="AI103" s="29" t="s">
        <v>37</v>
      </c>
      <c r="AJ103" s="30" t="s">
        <v>130</v>
      </c>
      <c r="AK103" s="30" t="s">
        <v>129</v>
      </c>
      <c r="AL103" s="30" t="s">
        <v>110</v>
      </c>
      <c r="AM103" s="30" t="s">
        <v>128</v>
      </c>
      <c r="AN103" s="30" t="s">
        <v>112</v>
      </c>
      <c r="AO103" s="30" t="s">
        <v>118</v>
      </c>
      <c r="AP103" s="36" t="s">
        <v>126</v>
      </c>
      <c r="AQ103" s="37" t="s">
        <v>127</v>
      </c>
      <c r="AR103" s="38" t="s">
        <v>117</v>
      </c>
    </row>
    <row r="104" spans="24:44" ht="15.75" thickTop="1" x14ac:dyDescent="0.25">
      <c r="X104" s="31">
        <v>11</v>
      </c>
      <c r="Y104" s="44">
        <v>6.32</v>
      </c>
      <c r="Z104" s="44">
        <v>0.89</v>
      </c>
      <c r="AA104" s="44" t="s">
        <v>22</v>
      </c>
      <c r="AB104" s="44">
        <v>0.23</v>
      </c>
      <c r="AC104" s="44" t="s">
        <v>10</v>
      </c>
      <c r="AD104" s="44">
        <f t="shared" si="39"/>
        <v>1.1200000000000001</v>
      </c>
      <c r="AE104" s="55">
        <f t="shared" si="40"/>
        <v>0.98136645962732916</v>
      </c>
      <c r="AF104" s="43">
        <f t="shared" si="41"/>
        <v>0.19875776397515532</v>
      </c>
      <c r="AG104" s="42">
        <f t="shared" si="42"/>
        <v>0.76712328767123295</v>
      </c>
      <c r="AI104" s="63"/>
      <c r="AJ104" s="17"/>
      <c r="AK104" s="17"/>
      <c r="AL104" s="17"/>
      <c r="AM104" s="17"/>
      <c r="AN104" s="17"/>
      <c r="AO104" s="17"/>
      <c r="AP104" s="40"/>
      <c r="AQ104" s="39">
        <v>0</v>
      </c>
      <c r="AR104" s="23"/>
    </row>
    <row r="105" spans="24:44" x14ac:dyDescent="0.25">
      <c r="X105" s="31">
        <v>12</v>
      </c>
      <c r="Y105" s="44">
        <v>6.4</v>
      </c>
      <c r="Z105" s="44">
        <v>0.47</v>
      </c>
      <c r="AA105" s="44" t="s">
        <v>22</v>
      </c>
      <c r="AB105" s="44">
        <v>0.26</v>
      </c>
      <c r="AC105" s="44" t="s">
        <v>38</v>
      </c>
      <c r="AD105" s="44">
        <f t="shared" si="39"/>
        <v>0.73</v>
      </c>
      <c r="AE105" s="55">
        <f t="shared" si="40"/>
        <v>0.99378881987577639</v>
      </c>
      <c r="AF105" s="43">
        <f t="shared" si="41"/>
        <v>1.2422360248447228E-2</v>
      </c>
      <c r="AG105" s="42">
        <f t="shared" si="42"/>
        <v>0.49999999999999994</v>
      </c>
      <c r="AI105" s="31">
        <v>1</v>
      </c>
      <c r="AJ105" s="32">
        <v>0.24595912276576701</v>
      </c>
      <c r="AK105" s="17">
        <v>0.75</v>
      </c>
      <c r="AL105" s="17" t="s">
        <v>22</v>
      </c>
      <c r="AM105" s="17">
        <v>1</v>
      </c>
      <c r="AN105" s="17" t="s">
        <v>19</v>
      </c>
      <c r="AO105" s="17">
        <f>AK105+AM105</f>
        <v>1.75</v>
      </c>
      <c r="AP105" s="43">
        <f>AJ105*(1/1.46)</f>
        <v>0.16846515257929245</v>
      </c>
      <c r="AQ105" s="41">
        <f t="shared" ref="AQ105:AQ119" si="43">AP105-AP104</f>
        <v>0.16846515257929245</v>
      </c>
      <c r="AR105" s="42">
        <f>AO105*(1/1.46)</f>
        <v>1.1986301369863013</v>
      </c>
    </row>
    <row r="106" spans="24:44" x14ac:dyDescent="0.25">
      <c r="X106" s="31">
        <v>13</v>
      </c>
      <c r="Y106" s="44">
        <v>7.33</v>
      </c>
      <c r="Z106" s="44">
        <v>0.23</v>
      </c>
      <c r="AA106" s="44" t="s">
        <v>22</v>
      </c>
      <c r="AB106" s="44">
        <v>0.14000000000000001</v>
      </c>
      <c r="AC106" s="44" t="s">
        <v>10</v>
      </c>
      <c r="AD106" s="44">
        <f t="shared" si="39"/>
        <v>0.37</v>
      </c>
      <c r="AE106" s="55">
        <f t="shared" si="40"/>
        <v>1.1381987577639752</v>
      </c>
      <c r="AF106" s="43">
        <f t="shared" si="41"/>
        <v>0.14440993788819878</v>
      </c>
      <c r="AG106" s="42">
        <f t="shared" si="42"/>
        <v>0.25342465753424653</v>
      </c>
      <c r="AI106" s="31">
        <v>2</v>
      </c>
      <c r="AJ106" s="32">
        <v>0.37168864609146102</v>
      </c>
      <c r="AK106" s="17">
        <v>0.81</v>
      </c>
      <c r="AL106" s="17" t="s">
        <v>10</v>
      </c>
      <c r="AM106" s="17">
        <v>0.32</v>
      </c>
      <c r="AN106" s="17" t="s">
        <v>10</v>
      </c>
      <c r="AO106" s="17">
        <f t="shared" ref="AO106:AO119" si="44">AK106+AM106</f>
        <v>1.1300000000000001</v>
      </c>
      <c r="AP106" s="43">
        <f t="shared" ref="AP106:AP119" si="45">AJ106*(1/1.46)</f>
        <v>0.25458126444620616</v>
      </c>
      <c r="AQ106" s="41">
        <f t="shared" si="43"/>
        <v>8.6116111866913703E-2</v>
      </c>
      <c r="AR106" s="42">
        <f t="shared" ref="AR106:AR119" si="46">AO106*(1/1.46)</f>
        <v>0.77397260273972601</v>
      </c>
    </row>
    <row r="107" spans="24:44" x14ac:dyDescent="0.25">
      <c r="X107" s="31">
        <v>14</v>
      </c>
      <c r="Y107" s="44">
        <v>7.81</v>
      </c>
      <c r="Z107" s="44">
        <v>0.28999999999999998</v>
      </c>
      <c r="AA107" s="44" t="s">
        <v>22</v>
      </c>
      <c r="AB107" s="44">
        <v>0.17</v>
      </c>
      <c r="AC107" s="44" t="s">
        <v>22</v>
      </c>
      <c r="AD107" s="44">
        <f t="shared" si="39"/>
        <v>0.45999999999999996</v>
      </c>
      <c r="AE107" s="55">
        <f t="shared" si="40"/>
        <v>1.2127329192546583</v>
      </c>
      <c r="AF107" s="43">
        <f t="shared" si="41"/>
        <v>7.4534161490683148E-2</v>
      </c>
      <c r="AG107" s="42">
        <f t="shared" si="42"/>
        <v>0.31506849315068491</v>
      </c>
      <c r="AI107" s="31">
        <v>3</v>
      </c>
      <c r="AJ107" s="32">
        <v>0.70164141794106705</v>
      </c>
      <c r="AK107" s="17">
        <v>0.73</v>
      </c>
      <c r="AL107" s="44" t="s">
        <v>10</v>
      </c>
      <c r="AM107" s="17">
        <v>0.27</v>
      </c>
      <c r="AN107" s="44" t="s">
        <v>10</v>
      </c>
      <c r="AO107" s="17">
        <f t="shared" si="44"/>
        <v>1</v>
      </c>
      <c r="AP107" s="43">
        <f t="shared" si="45"/>
        <v>0.48057631365826509</v>
      </c>
      <c r="AQ107" s="41">
        <f t="shared" si="43"/>
        <v>0.22599504921205893</v>
      </c>
      <c r="AR107" s="42">
        <f t="shared" si="46"/>
        <v>0.68493150684931503</v>
      </c>
    </row>
    <row r="108" spans="24:44" x14ac:dyDescent="0.25">
      <c r="X108" s="31">
        <v>15</v>
      </c>
      <c r="Y108" s="44">
        <v>8.1</v>
      </c>
      <c r="Z108" s="44">
        <v>0.2</v>
      </c>
      <c r="AA108" s="44" t="s">
        <v>22</v>
      </c>
      <c r="AB108" s="44">
        <v>0</v>
      </c>
      <c r="AC108" s="44" t="s">
        <v>22</v>
      </c>
      <c r="AD108" s="44">
        <f t="shared" si="39"/>
        <v>0.2</v>
      </c>
      <c r="AE108" s="55">
        <f t="shared" si="40"/>
        <v>1.2577639751552794</v>
      </c>
      <c r="AF108" s="43">
        <f t="shared" si="41"/>
        <v>4.5031055900621064E-2</v>
      </c>
      <c r="AG108" s="42">
        <f t="shared" si="42"/>
        <v>0.13698630136986301</v>
      </c>
      <c r="AI108" s="31">
        <v>4</v>
      </c>
      <c r="AJ108" s="32">
        <v>0.99132433079289095</v>
      </c>
      <c r="AK108" s="44">
        <v>0.65</v>
      </c>
      <c r="AL108" s="44" t="s">
        <v>22</v>
      </c>
      <c r="AM108" s="44">
        <v>0.69</v>
      </c>
      <c r="AN108" s="44" t="s">
        <v>22</v>
      </c>
      <c r="AO108" s="17">
        <f t="shared" si="44"/>
        <v>1.3399999999999999</v>
      </c>
      <c r="AP108" s="43">
        <f t="shared" si="45"/>
        <v>0.67898926766636358</v>
      </c>
      <c r="AQ108" s="41">
        <f t="shared" si="43"/>
        <v>0.1984129540080985</v>
      </c>
      <c r="AR108" s="42">
        <f t="shared" si="46"/>
        <v>0.91780821917808209</v>
      </c>
    </row>
    <row r="109" spans="24:44" x14ac:dyDescent="0.25">
      <c r="X109" s="31">
        <v>16</v>
      </c>
      <c r="Y109" s="44">
        <v>8.27</v>
      </c>
      <c r="Z109" s="44">
        <v>0.22</v>
      </c>
      <c r="AA109" s="44" t="s">
        <v>22</v>
      </c>
      <c r="AB109" s="44">
        <v>0</v>
      </c>
      <c r="AC109" s="44" t="s">
        <v>22</v>
      </c>
      <c r="AD109" s="44">
        <f t="shared" si="39"/>
        <v>0.22</v>
      </c>
      <c r="AE109" s="55">
        <f t="shared" si="40"/>
        <v>1.2841614906832297</v>
      </c>
      <c r="AF109" s="43">
        <f t="shared" si="41"/>
        <v>2.6397515527950333E-2</v>
      </c>
      <c r="AG109" s="42">
        <f t="shared" si="42"/>
        <v>0.15068493150684931</v>
      </c>
      <c r="AI109" s="31">
        <v>5</v>
      </c>
      <c r="AJ109" s="32">
        <v>1.2942819245342001</v>
      </c>
      <c r="AK109" s="44">
        <v>0.88</v>
      </c>
      <c r="AL109" s="44" t="s">
        <v>22</v>
      </c>
      <c r="AM109" s="44">
        <v>0.59</v>
      </c>
      <c r="AN109" s="44" t="s">
        <v>22</v>
      </c>
      <c r="AO109" s="17">
        <f t="shared" si="44"/>
        <v>1.47</v>
      </c>
      <c r="AP109" s="43">
        <f t="shared" si="45"/>
        <v>0.88649446885904115</v>
      </c>
      <c r="AQ109" s="41">
        <f t="shared" si="43"/>
        <v>0.20750520119267757</v>
      </c>
      <c r="AR109" s="42">
        <f t="shared" si="46"/>
        <v>1.0068493150684932</v>
      </c>
    </row>
    <row r="110" spans="24:44" x14ac:dyDescent="0.25">
      <c r="X110" s="31">
        <v>17</v>
      </c>
      <c r="Y110" s="44">
        <v>8.5299999999999994</v>
      </c>
      <c r="Z110" s="44">
        <v>0.24</v>
      </c>
      <c r="AA110" s="44" t="s">
        <v>10</v>
      </c>
      <c r="AB110" s="44">
        <v>0</v>
      </c>
      <c r="AC110" s="44" t="s">
        <v>22</v>
      </c>
      <c r="AD110" s="44">
        <f t="shared" si="39"/>
        <v>0.24</v>
      </c>
      <c r="AE110" s="55">
        <f t="shared" si="40"/>
        <v>1.3245341614906829</v>
      </c>
      <c r="AF110" s="43">
        <f t="shared" si="41"/>
        <v>4.0372670807453215E-2</v>
      </c>
      <c r="AG110" s="42">
        <f t="shared" si="42"/>
        <v>0.16438356164383561</v>
      </c>
      <c r="AI110" s="31">
        <v>6</v>
      </c>
      <c r="AJ110" s="32">
        <v>2.86682383486851</v>
      </c>
      <c r="AK110" s="44">
        <v>1.4</v>
      </c>
      <c r="AL110" s="44" t="s">
        <v>10</v>
      </c>
      <c r="AM110" s="44">
        <v>1.42</v>
      </c>
      <c r="AN110" s="44" t="s">
        <v>10</v>
      </c>
      <c r="AO110" s="17">
        <f t="shared" si="44"/>
        <v>2.82</v>
      </c>
      <c r="AP110" s="43">
        <f t="shared" si="45"/>
        <v>1.9635779690880204</v>
      </c>
      <c r="AQ110" s="41">
        <f t="shared" si="43"/>
        <v>1.0770835002289791</v>
      </c>
      <c r="AR110" s="42">
        <f t="shared" si="46"/>
        <v>1.9315068493150682</v>
      </c>
    </row>
    <row r="111" spans="24:44" x14ac:dyDescent="0.25">
      <c r="X111" s="31">
        <v>18</v>
      </c>
      <c r="Y111" s="44">
        <v>8.6999999999999993</v>
      </c>
      <c r="Z111" s="44">
        <v>0.36</v>
      </c>
      <c r="AA111" s="44" t="s">
        <v>10</v>
      </c>
      <c r="AB111" s="44">
        <v>0.14000000000000001</v>
      </c>
      <c r="AC111" s="44" t="s">
        <v>10</v>
      </c>
      <c r="AD111" s="44">
        <f t="shared" si="39"/>
        <v>0.5</v>
      </c>
      <c r="AE111" s="55">
        <f t="shared" si="40"/>
        <v>1.3509316770186333</v>
      </c>
      <c r="AF111" s="43">
        <f t="shared" si="41"/>
        <v>2.6397515527950333E-2</v>
      </c>
      <c r="AG111" s="42">
        <f t="shared" si="42"/>
        <v>0.34246575342465752</v>
      </c>
      <c r="AI111" s="31">
        <v>7</v>
      </c>
      <c r="AJ111" s="32">
        <v>3.30403915456372</v>
      </c>
      <c r="AK111" s="44">
        <v>0.55000000000000004</v>
      </c>
      <c r="AL111" s="44" t="s">
        <v>22</v>
      </c>
      <c r="AM111" s="44">
        <v>0.74</v>
      </c>
      <c r="AN111" s="44" t="s">
        <v>22</v>
      </c>
      <c r="AO111" s="17">
        <f t="shared" si="44"/>
        <v>1.29</v>
      </c>
      <c r="AP111" s="43">
        <f t="shared" si="45"/>
        <v>2.2630405168244656</v>
      </c>
      <c r="AQ111" s="41">
        <f t="shared" si="43"/>
        <v>0.29946254773644521</v>
      </c>
      <c r="AR111" s="42">
        <f t="shared" si="46"/>
        <v>0.88356164383561642</v>
      </c>
    </row>
    <row r="112" spans="24:44" x14ac:dyDescent="0.25">
      <c r="X112" s="31">
        <v>19</v>
      </c>
      <c r="Y112" s="44">
        <v>8.93</v>
      </c>
      <c r="Z112" s="44">
        <v>0.22</v>
      </c>
      <c r="AA112" s="44" t="s">
        <v>10</v>
      </c>
      <c r="AB112" s="44">
        <v>0.55000000000000004</v>
      </c>
      <c r="AC112" s="44" t="s">
        <v>38</v>
      </c>
      <c r="AD112" s="44">
        <f t="shared" si="39"/>
        <v>0.77</v>
      </c>
      <c r="AE112" s="55">
        <f t="shared" si="40"/>
        <v>1.3866459627329191</v>
      </c>
      <c r="AF112" s="43">
        <f t="shared" si="41"/>
        <v>3.5714285714285809E-2</v>
      </c>
      <c r="AG112" s="42">
        <f t="shared" si="42"/>
        <v>0.5273972602739726</v>
      </c>
      <c r="AI112" s="31">
        <v>8</v>
      </c>
      <c r="AJ112" s="32">
        <v>3.5265050140878902</v>
      </c>
      <c r="AK112" s="44">
        <v>0.56000000000000005</v>
      </c>
      <c r="AL112" s="44" t="s">
        <v>10</v>
      </c>
      <c r="AM112" s="44">
        <v>0.61</v>
      </c>
      <c r="AN112" s="44" t="s">
        <v>10</v>
      </c>
      <c r="AO112" s="17">
        <f t="shared" si="44"/>
        <v>1.17</v>
      </c>
      <c r="AP112" s="43">
        <f t="shared" si="45"/>
        <v>2.4154143932108836</v>
      </c>
      <c r="AQ112" s="41">
        <f t="shared" si="43"/>
        <v>0.15237387638641797</v>
      </c>
      <c r="AR112" s="42">
        <f t="shared" si="46"/>
        <v>0.8013698630136985</v>
      </c>
    </row>
    <row r="113" spans="24:44" x14ac:dyDescent="0.25">
      <c r="X113" s="31">
        <v>20</v>
      </c>
      <c r="Y113" s="44">
        <v>9.31</v>
      </c>
      <c r="Z113" s="44">
        <v>0.49</v>
      </c>
      <c r="AA113" s="44" t="s">
        <v>22</v>
      </c>
      <c r="AB113" s="44">
        <v>0.26</v>
      </c>
      <c r="AC113" s="44" t="s">
        <v>10</v>
      </c>
      <c r="AD113" s="44">
        <f t="shared" si="39"/>
        <v>0.75</v>
      </c>
      <c r="AE113" s="55">
        <f t="shared" si="40"/>
        <v>1.4456521739130435</v>
      </c>
      <c r="AF113" s="43">
        <f t="shared" si="41"/>
        <v>5.900621118012439E-2</v>
      </c>
      <c r="AG113" s="42">
        <f t="shared" si="42"/>
        <v>0.51369863013698625</v>
      </c>
      <c r="AI113" s="31">
        <v>9</v>
      </c>
      <c r="AJ113" s="32">
        <v>4.2065311981126596</v>
      </c>
      <c r="AK113" s="44">
        <v>0.66</v>
      </c>
      <c r="AL113" s="44" t="s">
        <v>10</v>
      </c>
      <c r="AM113" s="44">
        <v>1.07</v>
      </c>
      <c r="AN113" s="44" t="s">
        <v>10</v>
      </c>
      <c r="AO113" s="17">
        <f t="shared" si="44"/>
        <v>1.73</v>
      </c>
      <c r="AP113" s="43">
        <f t="shared" si="45"/>
        <v>2.8811857521319584</v>
      </c>
      <c r="AQ113" s="41">
        <f t="shared" si="43"/>
        <v>0.4657713589210748</v>
      </c>
      <c r="AR113" s="42">
        <f t="shared" si="46"/>
        <v>1.1849315068493149</v>
      </c>
    </row>
    <row r="114" spans="24:44" x14ac:dyDescent="0.25">
      <c r="X114" s="31">
        <v>21</v>
      </c>
      <c r="Y114" s="44">
        <v>9.41</v>
      </c>
      <c r="Z114" s="44">
        <v>0.2</v>
      </c>
      <c r="AA114" s="44" t="s">
        <v>22</v>
      </c>
      <c r="AB114" s="44">
        <v>0.26</v>
      </c>
      <c r="AC114" s="44" t="s">
        <v>10</v>
      </c>
      <c r="AD114" s="44">
        <f t="shared" si="39"/>
        <v>0.46</v>
      </c>
      <c r="AE114" s="55">
        <f t="shared" si="40"/>
        <v>1.4611801242236024</v>
      </c>
      <c r="AF114" s="43">
        <f t="shared" si="41"/>
        <v>1.552795031055898E-2</v>
      </c>
      <c r="AG114" s="42">
        <f t="shared" si="42"/>
        <v>0.31506849315068491</v>
      </c>
      <c r="AI114" s="31">
        <v>10</v>
      </c>
      <c r="AJ114" s="32">
        <v>4.7858888117019598</v>
      </c>
      <c r="AK114" s="44">
        <v>1.68</v>
      </c>
      <c r="AL114" s="44" t="s">
        <v>10</v>
      </c>
      <c r="AM114" s="44">
        <v>1.05</v>
      </c>
      <c r="AN114" s="44" t="s">
        <v>22</v>
      </c>
      <c r="AO114" s="17">
        <f t="shared" si="44"/>
        <v>2.73</v>
      </c>
      <c r="AP114" s="43">
        <f t="shared" si="45"/>
        <v>3.2780060354123011</v>
      </c>
      <c r="AQ114" s="41">
        <f t="shared" si="43"/>
        <v>0.39682028328034269</v>
      </c>
      <c r="AR114" s="42">
        <f t="shared" si="46"/>
        <v>1.8698630136986301</v>
      </c>
    </row>
    <row r="115" spans="24:44" ht="15.75" thickBot="1" x14ac:dyDescent="0.3">
      <c r="X115" s="45">
        <v>22</v>
      </c>
      <c r="Y115" s="50">
        <v>9.52</v>
      </c>
      <c r="Z115" s="50">
        <v>0.18</v>
      </c>
      <c r="AA115" s="50" t="s">
        <v>22</v>
      </c>
      <c r="AB115" s="50">
        <v>0.19</v>
      </c>
      <c r="AC115" s="50" t="s">
        <v>10</v>
      </c>
      <c r="AD115" s="50">
        <f t="shared" si="39"/>
        <v>0.37</v>
      </c>
      <c r="AE115" s="57">
        <f t="shared" si="40"/>
        <v>1.4782608695652173</v>
      </c>
      <c r="AF115" s="53">
        <f t="shared" si="41"/>
        <v>1.7080745341614856E-2</v>
      </c>
      <c r="AG115" s="52">
        <f t="shared" si="42"/>
        <v>0.25342465753424653</v>
      </c>
      <c r="AI115" s="31">
        <v>11</v>
      </c>
      <c r="AJ115" s="32">
        <v>5.0490496087614298</v>
      </c>
      <c r="AK115" s="44">
        <v>1.34</v>
      </c>
      <c r="AL115" s="44" t="s">
        <v>22</v>
      </c>
      <c r="AM115" s="44">
        <v>0.39</v>
      </c>
      <c r="AN115" s="44" t="s">
        <v>22</v>
      </c>
      <c r="AO115" s="17">
        <f t="shared" si="44"/>
        <v>1.73</v>
      </c>
      <c r="AP115" s="43">
        <f t="shared" si="45"/>
        <v>3.4582531566859105</v>
      </c>
      <c r="AQ115" s="41">
        <f t="shared" si="43"/>
        <v>0.18024712127360942</v>
      </c>
      <c r="AR115" s="42">
        <f t="shared" si="46"/>
        <v>1.1849315068493149</v>
      </c>
    </row>
    <row r="116" spans="24:44" ht="15.75" thickBot="1" x14ac:dyDescent="0.3">
      <c r="AI116" s="31">
        <v>12</v>
      </c>
      <c r="AJ116" s="32">
        <v>6.3382513077900704</v>
      </c>
      <c r="AK116" s="44">
        <v>0.68</v>
      </c>
      <c r="AL116" s="44" t="s">
        <v>10</v>
      </c>
      <c r="AM116" s="44">
        <v>1.07</v>
      </c>
      <c r="AN116" s="44" t="s">
        <v>22</v>
      </c>
      <c r="AO116" s="17">
        <f t="shared" si="44"/>
        <v>1.75</v>
      </c>
      <c r="AP116" s="43">
        <f t="shared" si="45"/>
        <v>4.3412680190342945</v>
      </c>
      <c r="AQ116" s="41">
        <f t="shared" si="43"/>
        <v>0.883014862348384</v>
      </c>
      <c r="AR116" s="42">
        <f t="shared" si="46"/>
        <v>1.1986301369863013</v>
      </c>
    </row>
    <row r="117" spans="24:44" ht="15.75" thickBot="1" x14ac:dyDescent="0.3">
      <c r="X117" s="262" t="s">
        <v>29</v>
      </c>
      <c r="Y117" s="290"/>
      <c r="Z117" s="290"/>
      <c r="AA117" s="290"/>
      <c r="AB117" s="290"/>
      <c r="AC117" s="290"/>
      <c r="AD117" s="290"/>
      <c r="AE117" s="290"/>
      <c r="AF117" s="290"/>
      <c r="AG117" s="291"/>
      <c r="AI117" s="31">
        <v>13</v>
      </c>
      <c r="AJ117" s="32">
        <v>6.4552209575437303</v>
      </c>
      <c r="AK117" s="44">
        <v>0.69</v>
      </c>
      <c r="AL117" s="44" t="s">
        <v>22</v>
      </c>
      <c r="AM117" s="44">
        <v>0.31</v>
      </c>
      <c r="AN117" s="44" t="s">
        <v>10</v>
      </c>
      <c r="AO117" s="17">
        <f t="shared" si="44"/>
        <v>1</v>
      </c>
      <c r="AP117" s="43">
        <f t="shared" si="45"/>
        <v>4.4213842174957056</v>
      </c>
      <c r="AQ117" s="41">
        <f t="shared" si="43"/>
        <v>8.0116198461411159E-2</v>
      </c>
      <c r="AR117" s="42">
        <f t="shared" si="46"/>
        <v>0.68493150684931503</v>
      </c>
    </row>
    <row r="118" spans="24:44" ht="15.75" thickBot="1" x14ac:dyDescent="0.3">
      <c r="X118" s="29" t="s">
        <v>37</v>
      </c>
      <c r="Y118" s="30" t="s">
        <v>130</v>
      </c>
      <c r="Z118" s="30" t="s">
        <v>129</v>
      </c>
      <c r="AA118" s="30" t="s">
        <v>110</v>
      </c>
      <c r="AB118" s="30" t="s">
        <v>128</v>
      </c>
      <c r="AC118" s="30" t="s">
        <v>112</v>
      </c>
      <c r="AD118" s="30" t="s">
        <v>118</v>
      </c>
      <c r="AE118" s="36" t="s">
        <v>126</v>
      </c>
      <c r="AF118" s="37" t="s">
        <v>127</v>
      </c>
      <c r="AG118" s="38" t="s">
        <v>117</v>
      </c>
      <c r="AI118" s="31">
        <v>14</v>
      </c>
      <c r="AJ118" s="32">
        <v>7.8774507396732902</v>
      </c>
      <c r="AK118" s="44">
        <v>1.64</v>
      </c>
      <c r="AL118" s="44" t="s">
        <v>10</v>
      </c>
      <c r="AM118" s="44">
        <v>1.2</v>
      </c>
      <c r="AN118" s="44" t="s">
        <v>10</v>
      </c>
      <c r="AO118" s="17">
        <f t="shared" si="44"/>
        <v>2.84</v>
      </c>
      <c r="AP118" s="43">
        <f t="shared" si="45"/>
        <v>5.3955142052556777</v>
      </c>
      <c r="AQ118" s="41">
        <f t="shared" si="43"/>
        <v>0.97412998775997206</v>
      </c>
      <c r="AR118" s="42">
        <f t="shared" si="46"/>
        <v>1.9452054794520546</v>
      </c>
    </row>
    <row r="119" spans="24:44" ht="16.5" thickTop="1" thickBot="1" x14ac:dyDescent="0.3">
      <c r="X119" s="31"/>
      <c r="Y119" s="17"/>
      <c r="Z119" s="17"/>
      <c r="AA119" s="17"/>
      <c r="AB119" s="17"/>
      <c r="AC119" s="17"/>
      <c r="AD119" s="17"/>
      <c r="AE119" s="40"/>
      <c r="AF119" s="39">
        <v>0</v>
      </c>
      <c r="AG119" s="23"/>
      <c r="AI119" s="45">
        <v>15</v>
      </c>
      <c r="AJ119" s="46">
        <v>9.4299055822370796</v>
      </c>
      <c r="AK119" s="50">
        <v>0.47</v>
      </c>
      <c r="AL119" s="50" t="s">
        <v>22</v>
      </c>
      <c r="AM119" s="50">
        <v>0.34</v>
      </c>
      <c r="AN119" s="50" t="s">
        <v>22</v>
      </c>
      <c r="AO119" s="24">
        <f t="shared" si="44"/>
        <v>0.81</v>
      </c>
      <c r="AP119" s="53">
        <f t="shared" si="45"/>
        <v>6.4588394398884104</v>
      </c>
      <c r="AQ119" s="51">
        <f t="shared" si="43"/>
        <v>1.0633252346327327</v>
      </c>
      <c r="AR119" s="52">
        <f t="shared" si="46"/>
        <v>0.5547945205479452</v>
      </c>
    </row>
    <row r="120" spans="24:44" ht="15.75" thickBot="1" x14ac:dyDescent="0.3">
      <c r="X120" s="31">
        <v>1</v>
      </c>
      <c r="Y120" s="17">
        <v>0.13</v>
      </c>
      <c r="Z120" s="17">
        <v>0.75</v>
      </c>
      <c r="AA120" s="17" t="s">
        <v>10</v>
      </c>
      <c r="AB120" s="17">
        <v>0.87</v>
      </c>
      <c r="AC120" s="17" t="s">
        <v>38</v>
      </c>
      <c r="AD120" s="17">
        <f t="shared" ref="AD120:AD146" si="47">Z120+AB120</f>
        <v>1.62</v>
      </c>
      <c r="AE120" s="43">
        <f t="shared" ref="AE120:AE146" si="48">Y120*(1/Y$46)</f>
        <v>2.0186335403726708E-2</v>
      </c>
      <c r="AF120" s="41">
        <f t="shared" ref="AF120:AF146" si="49">AE120-AE119</f>
        <v>2.0186335403726708E-2</v>
      </c>
      <c r="AG120" s="42">
        <f>AD120*(1/1.46)</f>
        <v>1.1095890410958904</v>
      </c>
    </row>
    <row r="121" spans="24:44" ht="15.75" thickBot="1" x14ac:dyDescent="0.3">
      <c r="X121" s="31">
        <v>2</v>
      </c>
      <c r="Y121" s="17">
        <v>0.39</v>
      </c>
      <c r="Z121" s="17">
        <v>0.81</v>
      </c>
      <c r="AA121" s="17" t="s">
        <v>10</v>
      </c>
      <c r="AB121" s="17">
        <v>0.35</v>
      </c>
      <c r="AC121" s="17" t="s">
        <v>10</v>
      </c>
      <c r="AD121" s="17">
        <f t="shared" si="47"/>
        <v>1.1600000000000001</v>
      </c>
      <c r="AE121" s="43">
        <f t="shared" si="48"/>
        <v>6.0559006211180121E-2</v>
      </c>
      <c r="AF121" s="41">
        <f t="shared" si="49"/>
        <v>4.0372670807453409E-2</v>
      </c>
      <c r="AG121" s="42">
        <f t="shared" ref="AG121:AG146" si="50">AD121*(1/1.46)</f>
        <v>0.79452054794520555</v>
      </c>
      <c r="AI121" s="262" t="s">
        <v>131</v>
      </c>
      <c r="AJ121" s="290"/>
      <c r="AK121" s="290"/>
      <c r="AL121" s="290"/>
      <c r="AM121" s="290"/>
      <c r="AN121" s="290"/>
      <c r="AO121" s="290"/>
      <c r="AP121" s="290"/>
      <c r="AQ121" s="290"/>
      <c r="AR121" s="291"/>
    </row>
    <row r="122" spans="24:44" ht="15.75" thickBot="1" x14ac:dyDescent="0.3">
      <c r="X122" s="31">
        <v>3</v>
      </c>
      <c r="Y122" s="17">
        <v>0.54</v>
      </c>
      <c r="Z122" s="17">
        <v>0.31</v>
      </c>
      <c r="AA122" s="44" t="s">
        <v>10</v>
      </c>
      <c r="AB122" s="17">
        <v>0.25</v>
      </c>
      <c r="AC122" s="44" t="s">
        <v>22</v>
      </c>
      <c r="AD122" s="17">
        <f t="shared" si="47"/>
        <v>0.56000000000000005</v>
      </c>
      <c r="AE122" s="43">
        <f t="shared" si="48"/>
        <v>8.3850931677018639E-2</v>
      </c>
      <c r="AF122" s="41">
        <f t="shared" si="49"/>
        <v>2.3291925465838519E-2</v>
      </c>
      <c r="AG122" s="42">
        <f t="shared" si="50"/>
        <v>0.38356164383561647</v>
      </c>
      <c r="AI122" s="29" t="s">
        <v>37</v>
      </c>
      <c r="AJ122" s="30" t="s">
        <v>130</v>
      </c>
      <c r="AK122" s="30" t="s">
        <v>129</v>
      </c>
      <c r="AL122" s="30" t="s">
        <v>110</v>
      </c>
      <c r="AM122" s="30" t="s">
        <v>128</v>
      </c>
      <c r="AN122" s="30" t="s">
        <v>112</v>
      </c>
      <c r="AO122" s="30" t="s">
        <v>118</v>
      </c>
      <c r="AP122" s="36" t="s">
        <v>126</v>
      </c>
      <c r="AQ122" s="37" t="s">
        <v>127</v>
      </c>
      <c r="AR122" s="38" t="s">
        <v>117</v>
      </c>
    </row>
    <row r="123" spans="24:44" ht="15.75" thickTop="1" x14ac:dyDescent="0.25">
      <c r="X123" s="31">
        <v>4</v>
      </c>
      <c r="Y123" s="44">
        <v>0.8</v>
      </c>
      <c r="Z123" s="44">
        <v>0.51</v>
      </c>
      <c r="AA123" s="44"/>
      <c r="AB123" s="44">
        <v>0.32</v>
      </c>
      <c r="AC123" s="44"/>
      <c r="AD123" s="17">
        <f t="shared" si="47"/>
        <v>0.83000000000000007</v>
      </c>
      <c r="AE123" s="43">
        <f t="shared" si="48"/>
        <v>0.12422360248447205</v>
      </c>
      <c r="AF123" s="41">
        <f t="shared" si="49"/>
        <v>4.0372670807453409E-2</v>
      </c>
      <c r="AG123" s="42">
        <f t="shared" si="50"/>
        <v>0.56849315068493156</v>
      </c>
      <c r="AI123" s="66"/>
      <c r="AJ123" s="17"/>
      <c r="AK123" s="17"/>
      <c r="AL123" s="17"/>
      <c r="AM123" s="17"/>
      <c r="AN123" s="17"/>
      <c r="AO123" s="17"/>
      <c r="AP123" s="40"/>
      <c r="AQ123" s="39">
        <v>0</v>
      </c>
      <c r="AR123" s="23"/>
    </row>
    <row r="124" spans="24:44" x14ac:dyDescent="0.25">
      <c r="X124" s="31">
        <v>5</v>
      </c>
      <c r="Y124" s="44">
        <v>1.03</v>
      </c>
      <c r="Z124" s="44">
        <v>0.3</v>
      </c>
      <c r="AA124" s="44"/>
      <c r="AB124" s="44">
        <v>0.56000000000000005</v>
      </c>
      <c r="AC124" s="44"/>
      <c r="AD124" s="17">
        <f t="shared" si="47"/>
        <v>0.8600000000000001</v>
      </c>
      <c r="AE124" s="43">
        <f t="shared" si="48"/>
        <v>0.15993788819875776</v>
      </c>
      <c r="AF124" s="41">
        <f t="shared" si="49"/>
        <v>3.5714285714285712E-2</v>
      </c>
      <c r="AG124" s="42">
        <f t="shared" si="50"/>
        <v>0.58904109589041098</v>
      </c>
      <c r="AI124" s="66">
        <v>1</v>
      </c>
      <c r="AJ124" s="32">
        <v>0.38759393694796801</v>
      </c>
      <c r="AK124" s="17">
        <v>0.72</v>
      </c>
      <c r="AL124" s="17" t="s">
        <v>19</v>
      </c>
      <c r="AM124" s="17">
        <v>1.1299999999999999</v>
      </c>
      <c r="AN124" s="17" t="s">
        <v>10</v>
      </c>
      <c r="AO124" s="17">
        <f>AK124+AM124</f>
        <v>1.8499999999999999</v>
      </c>
      <c r="AP124" s="43">
        <f>AJ124*(1/1.46)</f>
        <v>0.26547529927943014</v>
      </c>
      <c r="AQ124" s="41">
        <f t="shared" ref="AQ124:AQ151" si="51">AP124-AP123</f>
        <v>0.26547529927943014</v>
      </c>
      <c r="AR124" s="42">
        <f>AO124*(1/1.46)</f>
        <v>1.2671232876712326</v>
      </c>
    </row>
    <row r="125" spans="24:44" x14ac:dyDescent="0.25">
      <c r="X125" s="31">
        <v>6</v>
      </c>
      <c r="Y125" s="44">
        <v>1.26</v>
      </c>
      <c r="Z125" s="44">
        <v>0.84</v>
      </c>
      <c r="AA125" s="44" t="s">
        <v>38</v>
      </c>
      <c r="AB125" s="44">
        <v>1.32</v>
      </c>
      <c r="AC125" s="44"/>
      <c r="AD125" s="17">
        <f t="shared" si="47"/>
        <v>2.16</v>
      </c>
      <c r="AE125" s="43">
        <f t="shared" si="48"/>
        <v>0.19565217391304346</v>
      </c>
      <c r="AF125" s="41">
        <f t="shared" si="49"/>
        <v>3.5714285714285698E-2</v>
      </c>
      <c r="AG125" s="42">
        <f t="shared" si="50"/>
        <v>1.4794520547945205</v>
      </c>
      <c r="AI125" s="66">
        <v>2</v>
      </c>
      <c r="AJ125" s="32">
        <v>0.78730984979643603</v>
      </c>
      <c r="AK125" s="17">
        <v>1.02</v>
      </c>
      <c r="AL125" s="17" t="s">
        <v>10</v>
      </c>
      <c r="AM125" s="17">
        <v>0.8</v>
      </c>
      <c r="AN125" s="17" t="s">
        <v>38</v>
      </c>
      <c r="AO125" s="17">
        <f t="shared" ref="AO125:AO151" si="52">AK125+AM125</f>
        <v>1.82</v>
      </c>
      <c r="AP125" s="43">
        <f t="shared" ref="AP125:AP151" si="53">AJ125*(1/1.46)</f>
        <v>0.53925332177838081</v>
      </c>
      <c r="AQ125" s="41">
        <f t="shared" si="51"/>
        <v>0.27377802249895067</v>
      </c>
      <c r="AR125" s="42">
        <f t="shared" ref="AR125:AR151" si="54">AO125*(1/1.46)</f>
        <v>1.2465753424657533</v>
      </c>
    </row>
    <row r="126" spans="24:44" x14ac:dyDescent="0.25">
      <c r="X126" s="31">
        <v>7</v>
      </c>
      <c r="Y126" s="44">
        <v>1.31</v>
      </c>
      <c r="Z126" s="44">
        <v>1.44</v>
      </c>
      <c r="AA126" s="44" t="s">
        <v>38</v>
      </c>
      <c r="AB126" s="44">
        <v>1.48</v>
      </c>
      <c r="AC126" s="44"/>
      <c r="AD126" s="17">
        <f t="shared" si="47"/>
        <v>2.92</v>
      </c>
      <c r="AE126" s="43">
        <f t="shared" si="48"/>
        <v>0.20341614906832298</v>
      </c>
      <c r="AF126" s="41">
        <f t="shared" si="49"/>
        <v>7.7639751552795178E-3</v>
      </c>
      <c r="AG126" s="42">
        <f t="shared" si="50"/>
        <v>1.9999999999999998</v>
      </c>
      <c r="AI126" s="66">
        <v>3</v>
      </c>
      <c r="AJ126" s="32">
        <v>1.0016419512764501</v>
      </c>
      <c r="AK126" s="17">
        <v>0.36</v>
      </c>
      <c r="AL126" s="44" t="s">
        <v>22</v>
      </c>
      <c r="AM126" s="17">
        <v>0.46</v>
      </c>
      <c r="AN126" s="44" t="s">
        <v>22</v>
      </c>
      <c r="AO126" s="17">
        <f t="shared" si="52"/>
        <v>0.82000000000000006</v>
      </c>
      <c r="AP126" s="43">
        <f t="shared" si="53"/>
        <v>0.68605613101126717</v>
      </c>
      <c r="AQ126" s="41">
        <f t="shared" si="51"/>
        <v>0.14680280923288636</v>
      </c>
      <c r="AR126" s="42">
        <f t="shared" si="54"/>
        <v>0.56164383561643838</v>
      </c>
    </row>
    <row r="127" spans="24:44" x14ac:dyDescent="0.25">
      <c r="X127" s="31">
        <v>8</v>
      </c>
      <c r="Y127" s="44">
        <v>2.83</v>
      </c>
      <c r="Z127" s="44">
        <v>0.83</v>
      </c>
      <c r="AA127" s="44"/>
      <c r="AB127" s="44">
        <v>0.34</v>
      </c>
      <c r="AC127" s="44"/>
      <c r="AD127" s="17">
        <f t="shared" si="47"/>
        <v>1.17</v>
      </c>
      <c r="AE127" s="43">
        <f t="shared" si="48"/>
        <v>0.43944099378881984</v>
      </c>
      <c r="AF127" s="41">
        <f t="shared" si="49"/>
        <v>0.23602484472049687</v>
      </c>
      <c r="AG127" s="42">
        <f t="shared" si="50"/>
        <v>0.8013698630136985</v>
      </c>
      <c r="AI127" s="66">
        <v>4</v>
      </c>
      <c r="AJ127" s="32">
        <v>1.20128233097311</v>
      </c>
      <c r="AK127" s="44">
        <v>0.9</v>
      </c>
      <c r="AL127" s="44" t="s">
        <v>22</v>
      </c>
      <c r="AM127" s="44">
        <v>0.69</v>
      </c>
      <c r="AN127" s="44" t="s">
        <v>22</v>
      </c>
      <c r="AO127" s="17">
        <f t="shared" si="52"/>
        <v>1.5899999999999999</v>
      </c>
      <c r="AP127" s="43">
        <f t="shared" si="53"/>
        <v>0.82279611710486977</v>
      </c>
      <c r="AQ127" s="41">
        <f t="shared" si="51"/>
        <v>0.13673998609360261</v>
      </c>
      <c r="AR127" s="42">
        <f t="shared" si="54"/>
        <v>1.0890410958904109</v>
      </c>
    </row>
    <row r="128" spans="24:44" x14ac:dyDescent="0.25">
      <c r="X128" s="31">
        <v>9</v>
      </c>
      <c r="Y128" s="44">
        <v>3.32</v>
      </c>
      <c r="Z128" s="44">
        <v>2.16</v>
      </c>
      <c r="AA128" s="44"/>
      <c r="AB128" s="44">
        <v>0.52</v>
      </c>
      <c r="AC128" s="44"/>
      <c r="AD128" s="17">
        <f t="shared" si="47"/>
        <v>2.68</v>
      </c>
      <c r="AE128" s="43">
        <f t="shared" si="48"/>
        <v>0.51552795031055898</v>
      </c>
      <c r="AF128" s="41">
        <f t="shared" si="49"/>
        <v>7.6086956521739135E-2</v>
      </c>
      <c r="AG128" s="42">
        <f t="shared" si="50"/>
        <v>1.8356164383561644</v>
      </c>
      <c r="AI128" s="66">
        <v>5</v>
      </c>
      <c r="AJ128" s="32">
        <v>1.28696763717373</v>
      </c>
      <c r="AK128" s="44">
        <v>0.25</v>
      </c>
      <c r="AL128" s="44" t="s">
        <v>22</v>
      </c>
      <c r="AM128" s="44">
        <v>1.4</v>
      </c>
      <c r="AN128" s="44" t="s">
        <v>38</v>
      </c>
      <c r="AO128" s="17">
        <f t="shared" si="52"/>
        <v>1.65</v>
      </c>
      <c r="AP128" s="43">
        <f t="shared" si="53"/>
        <v>0.88148468299570537</v>
      </c>
      <c r="AQ128" s="41">
        <f t="shared" si="51"/>
        <v>5.8688565890835598E-2</v>
      </c>
      <c r="AR128" s="42">
        <f t="shared" si="54"/>
        <v>1.1301369863013697</v>
      </c>
    </row>
    <row r="129" spans="24:44" x14ac:dyDescent="0.25">
      <c r="X129" s="31">
        <v>10</v>
      </c>
      <c r="Y129" s="44">
        <v>3.58</v>
      </c>
      <c r="Z129" s="44">
        <v>0</v>
      </c>
      <c r="AA129" s="44"/>
      <c r="AB129" s="44">
        <v>1.21</v>
      </c>
      <c r="AC129" s="44"/>
      <c r="AD129" s="17">
        <f t="shared" si="47"/>
        <v>1.21</v>
      </c>
      <c r="AE129" s="43">
        <f t="shared" si="48"/>
        <v>0.55590062111801242</v>
      </c>
      <c r="AF129" s="41">
        <f t="shared" si="49"/>
        <v>4.0372670807453437E-2</v>
      </c>
      <c r="AG129" s="42">
        <f t="shared" si="50"/>
        <v>0.82876712328767121</v>
      </c>
      <c r="AI129" s="66">
        <v>6</v>
      </c>
      <c r="AJ129" s="32">
        <v>1.95172650697592</v>
      </c>
      <c r="AK129" s="44">
        <v>0.06</v>
      </c>
      <c r="AL129" s="44" t="s">
        <v>22</v>
      </c>
      <c r="AM129" s="44">
        <v>1.78</v>
      </c>
      <c r="AN129" s="44" t="s">
        <v>38</v>
      </c>
      <c r="AO129" s="17">
        <f t="shared" si="52"/>
        <v>1.84</v>
      </c>
      <c r="AP129" s="43">
        <f t="shared" si="53"/>
        <v>1.3367989773807671</v>
      </c>
      <c r="AQ129" s="41">
        <f t="shared" si="51"/>
        <v>0.45531429438506177</v>
      </c>
      <c r="AR129" s="42">
        <f t="shared" si="54"/>
        <v>1.2602739726027397</v>
      </c>
    </row>
    <row r="130" spans="24:44" x14ac:dyDescent="0.25">
      <c r="X130" s="31">
        <v>11</v>
      </c>
      <c r="Y130" s="44">
        <v>4.1900000000000004</v>
      </c>
      <c r="Z130" s="44">
        <v>1.6</v>
      </c>
      <c r="AA130" s="44"/>
      <c r="AB130" s="44">
        <v>1.25</v>
      </c>
      <c r="AC130" s="44"/>
      <c r="AD130" s="44">
        <f t="shared" si="47"/>
        <v>2.85</v>
      </c>
      <c r="AE130" s="55">
        <f t="shared" si="48"/>
        <v>0.65062111801242239</v>
      </c>
      <c r="AF130" s="41">
        <f t="shared" si="49"/>
        <v>9.4720496894409978E-2</v>
      </c>
      <c r="AG130" s="42">
        <f t="shared" si="50"/>
        <v>1.952054794520548</v>
      </c>
      <c r="AI130" s="66">
        <v>7</v>
      </c>
      <c r="AJ130" s="32">
        <v>3.2516401425184802</v>
      </c>
      <c r="AK130" s="44">
        <v>0.43</v>
      </c>
      <c r="AL130" s="44" t="s">
        <v>22</v>
      </c>
      <c r="AM130" s="44">
        <v>1.45</v>
      </c>
      <c r="AN130" s="44" t="s">
        <v>22</v>
      </c>
      <c r="AO130" s="17">
        <f t="shared" si="52"/>
        <v>1.88</v>
      </c>
      <c r="AP130" s="43">
        <f t="shared" si="53"/>
        <v>2.2271507825469041</v>
      </c>
      <c r="AQ130" s="41">
        <f t="shared" si="51"/>
        <v>0.89035180516613699</v>
      </c>
      <c r="AR130" s="42">
        <f t="shared" si="54"/>
        <v>1.2876712328767121</v>
      </c>
    </row>
    <row r="131" spans="24:44" x14ac:dyDescent="0.25">
      <c r="X131" s="31">
        <v>12</v>
      </c>
      <c r="Y131" s="44">
        <v>4.8499999999999996</v>
      </c>
      <c r="Z131" s="44">
        <v>1.65</v>
      </c>
      <c r="AA131" s="44"/>
      <c r="AB131" s="44">
        <v>1.43</v>
      </c>
      <c r="AC131" s="44"/>
      <c r="AD131" s="44">
        <f t="shared" si="47"/>
        <v>3.08</v>
      </c>
      <c r="AE131" s="55">
        <f t="shared" si="48"/>
        <v>0.75310559006211164</v>
      </c>
      <c r="AF131" s="41">
        <f t="shared" si="49"/>
        <v>0.10248447204968925</v>
      </c>
      <c r="AG131" s="42">
        <f t="shared" si="50"/>
        <v>2.1095890410958904</v>
      </c>
      <c r="AI131" s="66">
        <v>8</v>
      </c>
      <c r="AJ131" s="32">
        <v>3.5805539305454901</v>
      </c>
      <c r="AK131" s="44">
        <v>0.13</v>
      </c>
      <c r="AL131" s="44" t="s">
        <v>22</v>
      </c>
      <c r="AM131" s="44">
        <v>0.49</v>
      </c>
      <c r="AN131" s="44" t="s">
        <v>22</v>
      </c>
      <c r="AO131" s="17">
        <f t="shared" si="52"/>
        <v>0.62</v>
      </c>
      <c r="AP131" s="43">
        <f t="shared" si="53"/>
        <v>2.4524341990037604</v>
      </c>
      <c r="AQ131" s="41">
        <f t="shared" si="51"/>
        <v>0.22528341645685623</v>
      </c>
      <c r="AR131" s="42">
        <f t="shared" si="54"/>
        <v>0.42465753424657532</v>
      </c>
    </row>
    <row r="132" spans="24:44" x14ac:dyDescent="0.25">
      <c r="X132" s="31">
        <v>13</v>
      </c>
      <c r="Y132" s="44">
        <v>5.04</v>
      </c>
      <c r="Z132" s="44">
        <v>1.52</v>
      </c>
      <c r="AA132" s="44" t="s">
        <v>10</v>
      </c>
      <c r="AB132" s="44">
        <v>0.21</v>
      </c>
      <c r="AC132" s="44"/>
      <c r="AD132" s="44">
        <f t="shared" si="47"/>
        <v>1.73</v>
      </c>
      <c r="AE132" s="55">
        <f t="shared" si="48"/>
        <v>0.78260869565217384</v>
      </c>
      <c r="AF132" s="41">
        <f t="shared" si="49"/>
        <v>2.9503105590062195E-2</v>
      </c>
      <c r="AG132" s="42">
        <f t="shared" si="50"/>
        <v>1.1849315068493149</v>
      </c>
      <c r="AI132" s="66">
        <v>9</v>
      </c>
      <c r="AJ132" s="32">
        <v>4.1721160156420902</v>
      </c>
      <c r="AK132" s="44">
        <v>0.61</v>
      </c>
      <c r="AL132" s="44" t="s">
        <v>22</v>
      </c>
      <c r="AM132" s="44">
        <v>1.26</v>
      </c>
      <c r="AN132" s="44" t="s">
        <v>22</v>
      </c>
      <c r="AO132" s="17">
        <f t="shared" si="52"/>
        <v>1.87</v>
      </c>
      <c r="AP132" s="43">
        <f t="shared" si="53"/>
        <v>2.8576137093438971</v>
      </c>
      <c r="AQ132" s="41">
        <f t="shared" si="51"/>
        <v>0.40517951034013677</v>
      </c>
      <c r="AR132" s="42">
        <f t="shared" si="54"/>
        <v>1.2808219178082192</v>
      </c>
    </row>
    <row r="133" spans="24:44" x14ac:dyDescent="0.25">
      <c r="X133" s="31">
        <v>14</v>
      </c>
      <c r="Y133" s="44">
        <v>6.33</v>
      </c>
      <c r="Z133" s="44">
        <v>0.75</v>
      </c>
      <c r="AA133" s="44"/>
      <c r="AB133" s="44">
        <v>1.94</v>
      </c>
      <c r="AC133" s="44"/>
      <c r="AD133" s="44">
        <f t="shared" si="47"/>
        <v>2.69</v>
      </c>
      <c r="AE133" s="55">
        <f t="shared" si="48"/>
        <v>0.98291925465838503</v>
      </c>
      <c r="AF133" s="41">
        <f t="shared" si="49"/>
        <v>0.2003105590062112</v>
      </c>
      <c r="AG133" s="42">
        <f t="shared" si="50"/>
        <v>1.8424657534246573</v>
      </c>
      <c r="AI133" s="66">
        <v>10</v>
      </c>
      <c r="AJ133" s="32">
        <v>4.7935021906011599</v>
      </c>
      <c r="AK133" s="44">
        <v>1.76</v>
      </c>
      <c r="AL133" s="44" t="s">
        <v>22</v>
      </c>
      <c r="AM133" s="44">
        <v>1.18</v>
      </c>
      <c r="AN133" s="44" t="s">
        <v>10</v>
      </c>
      <c r="AO133" s="17">
        <f t="shared" si="52"/>
        <v>2.94</v>
      </c>
      <c r="AP133" s="43">
        <f t="shared" si="53"/>
        <v>3.2832206784939451</v>
      </c>
      <c r="AQ133" s="41">
        <f t="shared" si="51"/>
        <v>0.42560696915004792</v>
      </c>
      <c r="AR133" s="42">
        <f t="shared" si="54"/>
        <v>2.0136986301369864</v>
      </c>
    </row>
    <row r="134" spans="24:44" x14ac:dyDescent="0.25">
      <c r="X134" s="31">
        <v>15</v>
      </c>
      <c r="Y134" s="44">
        <v>6.41</v>
      </c>
      <c r="Z134" s="44">
        <v>0.41</v>
      </c>
      <c r="AA134" s="44"/>
      <c r="AB134" s="44">
        <v>0.82</v>
      </c>
      <c r="AC134" s="44"/>
      <c r="AD134" s="44">
        <f t="shared" si="47"/>
        <v>1.23</v>
      </c>
      <c r="AE134" s="55">
        <f t="shared" si="48"/>
        <v>0.99534161490683226</v>
      </c>
      <c r="AF134" s="41">
        <f t="shared" si="49"/>
        <v>1.2422360248447228E-2</v>
      </c>
      <c r="AG134" s="42">
        <f t="shared" si="50"/>
        <v>0.84246575342465746</v>
      </c>
      <c r="AI134" s="66">
        <v>11</v>
      </c>
      <c r="AJ134" s="32">
        <v>5.0532723057713103</v>
      </c>
      <c r="AK134" s="44">
        <v>1.23</v>
      </c>
      <c r="AL134" s="44" t="s">
        <v>22</v>
      </c>
      <c r="AM134" s="44">
        <v>0.36</v>
      </c>
      <c r="AN134" s="44" t="s">
        <v>22</v>
      </c>
      <c r="AO134" s="17">
        <f t="shared" si="52"/>
        <v>1.5899999999999999</v>
      </c>
      <c r="AP134" s="43">
        <f t="shared" si="53"/>
        <v>3.4611454149118561</v>
      </c>
      <c r="AQ134" s="41">
        <f t="shared" si="51"/>
        <v>0.17792473641791107</v>
      </c>
      <c r="AR134" s="42">
        <f t="shared" si="54"/>
        <v>1.0890410958904109</v>
      </c>
    </row>
    <row r="135" spans="24:44" x14ac:dyDescent="0.25">
      <c r="X135" s="31">
        <v>16</v>
      </c>
      <c r="Y135" s="44">
        <v>7.51</v>
      </c>
      <c r="Z135" s="44">
        <v>0</v>
      </c>
      <c r="AA135" s="44"/>
      <c r="AB135" s="44">
        <v>2.09</v>
      </c>
      <c r="AC135" s="44"/>
      <c r="AD135" s="44">
        <f t="shared" si="47"/>
        <v>2.09</v>
      </c>
      <c r="AE135" s="55">
        <f t="shared" si="48"/>
        <v>1.1661490683229812</v>
      </c>
      <c r="AF135" s="41">
        <f t="shared" si="49"/>
        <v>0.17080745341614889</v>
      </c>
      <c r="AG135" s="42">
        <f t="shared" si="50"/>
        <v>1.4315068493150682</v>
      </c>
      <c r="AI135" s="66">
        <v>12</v>
      </c>
      <c r="AJ135" s="32">
        <v>6.3521784368338503</v>
      </c>
      <c r="AK135" s="44">
        <v>0.81</v>
      </c>
      <c r="AL135" s="44" t="s">
        <v>22</v>
      </c>
      <c r="AM135" s="44">
        <v>0.57999999999999996</v>
      </c>
      <c r="AN135" s="44" t="s">
        <v>10</v>
      </c>
      <c r="AO135" s="17">
        <f t="shared" si="52"/>
        <v>1.3900000000000001</v>
      </c>
      <c r="AP135" s="43">
        <f t="shared" si="53"/>
        <v>4.3508071485163358</v>
      </c>
      <c r="AQ135" s="41">
        <f t="shared" si="51"/>
        <v>0.88966173360447964</v>
      </c>
      <c r="AR135" s="42">
        <f t="shared" si="54"/>
        <v>0.95205479452054798</v>
      </c>
    </row>
    <row r="136" spans="24:44" x14ac:dyDescent="0.25">
      <c r="X136" s="31">
        <v>17</v>
      </c>
      <c r="Y136" s="44">
        <v>7.66</v>
      </c>
      <c r="Z136" s="44">
        <v>0</v>
      </c>
      <c r="AA136" s="44"/>
      <c r="AB136" s="44">
        <v>2.08</v>
      </c>
      <c r="AC136" s="44"/>
      <c r="AD136" s="44">
        <f t="shared" si="47"/>
        <v>2.08</v>
      </c>
      <c r="AE136" s="55">
        <f t="shared" si="48"/>
        <v>1.1894409937888197</v>
      </c>
      <c r="AF136" s="41">
        <f t="shared" si="49"/>
        <v>2.3291925465838581E-2</v>
      </c>
      <c r="AG136" s="42">
        <f t="shared" si="50"/>
        <v>1.4246575342465753</v>
      </c>
      <c r="AI136" s="66">
        <v>13</v>
      </c>
      <c r="AJ136" s="32">
        <v>6.4225779966963499</v>
      </c>
      <c r="AK136" s="44">
        <v>1.0900000000000001</v>
      </c>
      <c r="AL136" s="44" t="s">
        <v>22</v>
      </c>
      <c r="AM136" s="44">
        <v>0.98</v>
      </c>
      <c r="AN136" s="44" t="s">
        <v>22</v>
      </c>
      <c r="AO136" s="17">
        <f t="shared" si="52"/>
        <v>2.0700000000000003</v>
      </c>
      <c r="AP136" s="43">
        <f t="shared" si="53"/>
        <v>4.3990260251344857</v>
      </c>
      <c r="AQ136" s="41">
        <f t="shared" si="51"/>
        <v>4.8218876618149942E-2</v>
      </c>
      <c r="AR136" s="42">
        <f t="shared" si="54"/>
        <v>1.4178082191780823</v>
      </c>
    </row>
    <row r="137" spans="24:44" x14ac:dyDescent="0.25">
      <c r="X137" s="31">
        <v>18</v>
      </c>
      <c r="Y137" s="44">
        <v>7.84</v>
      </c>
      <c r="Z137" s="44">
        <v>1.69</v>
      </c>
      <c r="AA137" s="44"/>
      <c r="AB137" s="44">
        <v>2.09</v>
      </c>
      <c r="AC137" s="44"/>
      <c r="AD137" s="44">
        <f t="shared" si="47"/>
        <v>3.78</v>
      </c>
      <c r="AE137" s="55">
        <f t="shared" si="48"/>
        <v>1.2173913043478259</v>
      </c>
      <c r="AF137" s="41">
        <f t="shared" si="49"/>
        <v>2.7950310559006208E-2</v>
      </c>
      <c r="AG137" s="42">
        <f t="shared" si="50"/>
        <v>2.5890410958904106</v>
      </c>
      <c r="AI137" s="66">
        <v>14</v>
      </c>
      <c r="AJ137" s="32">
        <v>6.46555615537003</v>
      </c>
      <c r="AK137" s="44">
        <v>0.65</v>
      </c>
      <c r="AL137" s="44" t="s">
        <v>22</v>
      </c>
      <c r="AM137" s="44">
        <v>0.37</v>
      </c>
      <c r="AN137" s="44" t="s">
        <v>22</v>
      </c>
      <c r="AO137" s="17">
        <f t="shared" si="52"/>
        <v>1.02</v>
      </c>
      <c r="AP137" s="43">
        <f t="shared" si="53"/>
        <v>4.4284631201164588</v>
      </c>
      <c r="AQ137" s="41">
        <f t="shared" si="51"/>
        <v>2.9437094981973111E-2</v>
      </c>
      <c r="AR137" s="42">
        <f t="shared" si="54"/>
        <v>0.69863013698630139</v>
      </c>
    </row>
    <row r="138" spans="24:44" x14ac:dyDescent="0.25">
      <c r="X138" s="31">
        <v>19</v>
      </c>
      <c r="Y138" s="44">
        <v>7.95</v>
      </c>
      <c r="Z138" s="44">
        <v>0.16</v>
      </c>
      <c r="AA138" s="44"/>
      <c r="AB138" s="44">
        <v>7.0000000000000007E-2</v>
      </c>
      <c r="AC138" s="44"/>
      <c r="AD138" s="44">
        <f t="shared" si="47"/>
        <v>0.23</v>
      </c>
      <c r="AE138" s="55">
        <f t="shared" si="48"/>
        <v>1.234472049689441</v>
      </c>
      <c r="AF138" s="41">
        <f t="shared" si="49"/>
        <v>1.7080745341615078E-2</v>
      </c>
      <c r="AG138" s="42">
        <f t="shared" si="50"/>
        <v>0.15753424657534246</v>
      </c>
      <c r="AI138" s="66">
        <v>15</v>
      </c>
      <c r="AJ138" s="32">
        <v>6.9905195584103001</v>
      </c>
      <c r="AK138" s="44">
        <v>0.16</v>
      </c>
      <c r="AL138" s="44" t="s">
        <v>22</v>
      </c>
      <c r="AM138" s="44">
        <v>0.41</v>
      </c>
      <c r="AN138" s="44" t="s">
        <v>10</v>
      </c>
      <c r="AO138" s="17">
        <f t="shared" si="52"/>
        <v>0.56999999999999995</v>
      </c>
      <c r="AP138" s="43">
        <f t="shared" si="53"/>
        <v>4.7880270948015751</v>
      </c>
      <c r="AQ138" s="41">
        <f t="shared" si="51"/>
        <v>0.35956397468511625</v>
      </c>
      <c r="AR138" s="42">
        <f t="shared" si="54"/>
        <v>0.39041095890410954</v>
      </c>
    </row>
    <row r="139" spans="24:44" x14ac:dyDescent="0.25">
      <c r="X139" s="31">
        <v>20</v>
      </c>
      <c r="Y139" s="44">
        <v>8.0500000000000007</v>
      </c>
      <c r="Z139" s="44">
        <v>1.88</v>
      </c>
      <c r="AA139" s="44"/>
      <c r="AB139" s="44">
        <v>1.33</v>
      </c>
      <c r="AC139" s="44"/>
      <c r="AD139" s="44">
        <f t="shared" si="47"/>
        <v>3.21</v>
      </c>
      <c r="AE139" s="55">
        <f t="shared" si="48"/>
        <v>1.25</v>
      </c>
      <c r="AF139" s="41">
        <f t="shared" si="49"/>
        <v>1.552795031055898E-2</v>
      </c>
      <c r="AG139" s="42">
        <f t="shared" si="50"/>
        <v>2.1986301369863011</v>
      </c>
      <c r="AI139" s="66">
        <v>16</v>
      </c>
      <c r="AJ139" s="32">
        <v>7.3396264534985098</v>
      </c>
      <c r="AK139" s="44">
        <v>0.56000000000000005</v>
      </c>
      <c r="AL139" s="44" t="s">
        <v>10</v>
      </c>
      <c r="AM139" s="44">
        <v>1.22</v>
      </c>
      <c r="AN139" s="44" t="s">
        <v>22</v>
      </c>
      <c r="AO139" s="44">
        <f t="shared" si="52"/>
        <v>1.78</v>
      </c>
      <c r="AP139" s="43">
        <f t="shared" si="53"/>
        <v>5.0271414065058284</v>
      </c>
      <c r="AQ139" s="41">
        <f t="shared" si="51"/>
        <v>0.23911431170425335</v>
      </c>
      <c r="AR139" s="42">
        <f t="shared" si="54"/>
        <v>1.2191780821917808</v>
      </c>
    </row>
    <row r="140" spans="24:44" x14ac:dyDescent="0.25">
      <c r="X140" s="31">
        <v>21</v>
      </c>
      <c r="Y140" s="44">
        <v>8.1300000000000008</v>
      </c>
      <c r="Z140" s="44">
        <v>0.17</v>
      </c>
      <c r="AA140" s="44"/>
      <c r="AB140" s="44">
        <v>0.72</v>
      </c>
      <c r="AC140" s="44" t="s">
        <v>10</v>
      </c>
      <c r="AD140" s="44">
        <f t="shared" si="47"/>
        <v>0.89</v>
      </c>
      <c r="AE140" s="55">
        <f t="shared" si="48"/>
        <v>1.2624223602484472</v>
      </c>
      <c r="AF140" s="41">
        <f t="shared" si="49"/>
        <v>1.2422360248447228E-2</v>
      </c>
      <c r="AG140" s="42">
        <f t="shared" si="50"/>
        <v>0.6095890410958904</v>
      </c>
      <c r="AI140" s="66">
        <v>17</v>
      </c>
      <c r="AJ140" s="32">
        <v>7.6486983803912798</v>
      </c>
      <c r="AK140" s="44">
        <v>0.28999999999999998</v>
      </c>
      <c r="AL140" s="44" t="s">
        <v>22</v>
      </c>
      <c r="AM140" s="44">
        <v>1.26</v>
      </c>
      <c r="AN140" s="44" t="s">
        <v>22</v>
      </c>
      <c r="AO140" s="44">
        <f t="shared" si="52"/>
        <v>1.55</v>
      </c>
      <c r="AP140" s="43">
        <f t="shared" si="53"/>
        <v>5.238834507117315</v>
      </c>
      <c r="AQ140" s="41">
        <f t="shared" si="51"/>
        <v>0.21169310061148661</v>
      </c>
      <c r="AR140" s="42">
        <f t="shared" si="54"/>
        <v>1.0616438356164384</v>
      </c>
    </row>
    <row r="141" spans="24:44" x14ac:dyDescent="0.25">
      <c r="X141" s="31">
        <v>22</v>
      </c>
      <c r="Y141" s="44">
        <v>8.3000000000000007</v>
      </c>
      <c r="Z141" s="44">
        <v>0.17</v>
      </c>
      <c r="AA141" s="44"/>
      <c r="AB141" s="44">
        <v>0</v>
      </c>
      <c r="AC141" s="44"/>
      <c r="AD141" s="44">
        <f t="shared" si="47"/>
        <v>0.17</v>
      </c>
      <c r="AE141" s="55">
        <f t="shared" si="48"/>
        <v>1.2888198757763976</v>
      </c>
      <c r="AF141" s="41">
        <f t="shared" si="49"/>
        <v>2.6397515527950333E-2</v>
      </c>
      <c r="AG141" s="42">
        <f t="shared" si="50"/>
        <v>0.11643835616438357</v>
      </c>
      <c r="AI141" s="66">
        <v>18</v>
      </c>
      <c r="AJ141" s="32">
        <v>7.8088434694817899</v>
      </c>
      <c r="AK141" s="44">
        <v>1.35</v>
      </c>
      <c r="AL141" s="44" t="s">
        <v>22</v>
      </c>
      <c r="AM141" s="44">
        <v>0.25</v>
      </c>
      <c r="AN141" s="44" t="s">
        <v>10</v>
      </c>
      <c r="AO141" s="44">
        <f t="shared" si="52"/>
        <v>1.6</v>
      </c>
      <c r="AP141" s="43">
        <f t="shared" si="53"/>
        <v>5.3485229243025953</v>
      </c>
      <c r="AQ141" s="41">
        <f t="shared" si="51"/>
        <v>0.10968841718528033</v>
      </c>
      <c r="AR141" s="42">
        <f t="shared" si="54"/>
        <v>1.095890410958904</v>
      </c>
    </row>
    <row r="142" spans="24:44" x14ac:dyDescent="0.25">
      <c r="X142" s="31">
        <v>23</v>
      </c>
      <c r="Y142" s="44">
        <v>8.5399999999999991</v>
      </c>
      <c r="Z142" s="44">
        <v>0.2</v>
      </c>
      <c r="AA142" s="44"/>
      <c r="AB142" s="44">
        <v>0</v>
      </c>
      <c r="AC142" s="44"/>
      <c r="AD142" s="44">
        <f t="shared" si="47"/>
        <v>0.2</v>
      </c>
      <c r="AE142" s="55">
        <f t="shared" si="48"/>
        <v>1.3260869565217388</v>
      </c>
      <c r="AF142" s="41">
        <f t="shared" si="49"/>
        <v>3.7267080745341241E-2</v>
      </c>
      <c r="AG142" s="42">
        <f t="shared" si="50"/>
        <v>0.13698630136986301</v>
      </c>
      <c r="AI142" s="66">
        <v>19</v>
      </c>
      <c r="AJ142" s="32">
        <v>7.8585018784257104</v>
      </c>
      <c r="AK142" s="44">
        <v>0.78</v>
      </c>
      <c r="AL142" s="44" t="s">
        <v>10</v>
      </c>
      <c r="AM142" s="44">
        <v>1.04</v>
      </c>
      <c r="AN142" s="44" t="s">
        <v>22</v>
      </c>
      <c r="AO142" s="44">
        <f t="shared" si="52"/>
        <v>1.82</v>
      </c>
      <c r="AP142" s="43">
        <f t="shared" si="53"/>
        <v>5.3825355331682943</v>
      </c>
      <c r="AQ142" s="41">
        <f t="shared" si="51"/>
        <v>3.4012608865698901E-2</v>
      </c>
      <c r="AR142" s="42">
        <f t="shared" si="54"/>
        <v>1.2465753424657533</v>
      </c>
    </row>
    <row r="143" spans="24:44" x14ac:dyDescent="0.25">
      <c r="X143" s="31">
        <v>24</v>
      </c>
      <c r="Y143" s="44">
        <v>8.7100000000000009</v>
      </c>
      <c r="Z143" s="44">
        <v>0.37</v>
      </c>
      <c r="AA143" s="44"/>
      <c r="AB143" s="44">
        <v>1.5</v>
      </c>
      <c r="AC143" s="44"/>
      <c r="AD143" s="44">
        <f t="shared" si="47"/>
        <v>1.87</v>
      </c>
      <c r="AE143" s="55">
        <f t="shared" si="48"/>
        <v>1.3524844720496894</v>
      </c>
      <c r="AF143" s="41">
        <f t="shared" si="49"/>
        <v>2.6397515527950555E-2</v>
      </c>
      <c r="AG143" s="42">
        <f t="shared" si="50"/>
        <v>1.2808219178082192</v>
      </c>
      <c r="AI143" s="66">
        <v>20</v>
      </c>
      <c r="AJ143" s="32">
        <v>8.0176499524544198</v>
      </c>
      <c r="AK143" s="44">
        <v>2.2799999999999998</v>
      </c>
      <c r="AL143" s="44" t="s">
        <v>38</v>
      </c>
      <c r="AM143" s="44">
        <v>1.25</v>
      </c>
      <c r="AN143" s="44" t="s">
        <v>22</v>
      </c>
      <c r="AO143" s="44">
        <f t="shared" si="52"/>
        <v>3.53</v>
      </c>
      <c r="AP143" s="43">
        <f t="shared" si="53"/>
        <v>5.4915410633249451</v>
      </c>
      <c r="AQ143" s="41">
        <f t="shared" si="51"/>
        <v>0.10900553015665082</v>
      </c>
      <c r="AR143" s="42">
        <f t="shared" si="54"/>
        <v>2.4178082191780819</v>
      </c>
    </row>
    <row r="144" spans="24:44" x14ac:dyDescent="0.25">
      <c r="X144" s="31">
        <v>25</v>
      </c>
      <c r="Y144" s="44">
        <v>9.34</v>
      </c>
      <c r="Z144" s="44">
        <v>0.49</v>
      </c>
      <c r="AA144" s="44" t="s">
        <v>10</v>
      </c>
      <c r="AB144" s="44">
        <v>0.63</v>
      </c>
      <c r="AC144" s="44"/>
      <c r="AD144" s="44">
        <f t="shared" si="47"/>
        <v>1.1200000000000001</v>
      </c>
      <c r="AE144" s="55">
        <f t="shared" si="48"/>
        <v>1.4503105590062111</v>
      </c>
      <c r="AF144" s="41">
        <f t="shared" si="49"/>
        <v>9.7826086956521729E-2</v>
      </c>
      <c r="AG144" s="42">
        <f t="shared" si="50"/>
        <v>0.76712328767123295</v>
      </c>
      <c r="AI144" s="66">
        <v>21</v>
      </c>
      <c r="AJ144" s="32">
        <v>8.1409009351145993</v>
      </c>
      <c r="AK144" s="44">
        <v>0.3</v>
      </c>
      <c r="AL144" s="44" t="s">
        <v>22</v>
      </c>
      <c r="AM144" s="44">
        <v>0.15</v>
      </c>
      <c r="AN144" s="44" t="s">
        <v>22</v>
      </c>
      <c r="AO144" s="44">
        <f t="shared" si="52"/>
        <v>0.44999999999999996</v>
      </c>
      <c r="AP144" s="43">
        <f t="shared" si="53"/>
        <v>5.5759595445990406</v>
      </c>
      <c r="AQ144" s="41">
        <f t="shared" si="51"/>
        <v>8.4418481274095569E-2</v>
      </c>
      <c r="AR144" s="42">
        <f t="shared" si="54"/>
        <v>0.30821917808219174</v>
      </c>
    </row>
    <row r="145" spans="24:44" x14ac:dyDescent="0.25">
      <c r="X145" s="31">
        <v>26</v>
      </c>
      <c r="Y145" s="44">
        <v>9.42</v>
      </c>
      <c r="Z145" s="44">
        <v>0.75</v>
      </c>
      <c r="AA145" s="44"/>
      <c r="AB145" s="44">
        <v>0.51</v>
      </c>
      <c r="AC145" s="44"/>
      <c r="AD145" s="44">
        <f t="shared" si="47"/>
        <v>1.26</v>
      </c>
      <c r="AE145" s="55">
        <f t="shared" si="48"/>
        <v>1.4627329192546583</v>
      </c>
      <c r="AF145" s="41">
        <f t="shared" si="49"/>
        <v>1.2422360248447228E-2</v>
      </c>
      <c r="AG145" s="42">
        <f t="shared" si="50"/>
        <v>0.86301369863013699</v>
      </c>
      <c r="AI145" s="66">
        <v>22</v>
      </c>
      <c r="AJ145" s="32">
        <v>8.3102677699593208</v>
      </c>
      <c r="AK145" s="44">
        <v>0.39</v>
      </c>
      <c r="AL145" s="44" t="s">
        <v>22</v>
      </c>
      <c r="AM145" s="44">
        <v>7.0000000000000007E-2</v>
      </c>
      <c r="AN145" s="44" t="s">
        <v>22</v>
      </c>
      <c r="AO145" s="44">
        <f t="shared" si="52"/>
        <v>0.46</v>
      </c>
      <c r="AP145" s="43">
        <f t="shared" si="53"/>
        <v>5.6919642259995342</v>
      </c>
      <c r="AQ145" s="41">
        <f t="shared" si="51"/>
        <v>0.11600468140049358</v>
      </c>
      <c r="AR145" s="42">
        <f t="shared" si="54"/>
        <v>0.31506849315068491</v>
      </c>
    </row>
    <row r="146" spans="24:44" ht="15.75" thickBot="1" x14ac:dyDescent="0.3">
      <c r="X146" s="45">
        <v>27</v>
      </c>
      <c r="Y146" s="50">
        <v>9.5399999999999991</v>
      </c>
      <c r="Z146" s="50">
        <v>0.77</v>
      </c>
      <c r="AA146" s="50"/>
      <c r="AB146" s="50">
        <v>0.61</v>
      </c>
      <c r="AC146" s="50"/>
      <c r="AD146" s="50">
        <f t="shared" si="47"/>
        <v>1.38</v>
      </c>
      <c r="AE146" s="57">
        <f t="shared" si="48"/>
        <v>1.481366459627329</v>
      </c>
      <c r="AF146" s="51">
        <f t="shared" si="49"/>
        <v>1.8633540372670732E-2</v>
      </c>
      <c r="AG146" s="52">
        <f t="shared" si="50"/>
        <v>0.94520547945205469</v>
      </c>
      <c r="AI146" s="66">
        <v>23</v>
      </c>
      <c r="AJ146" s="32">
        <v>8.5700274747487502</v>
      </c>
      <c r="AK146" s="44">
        <v>0.23</v>
      </c>
      <c r="AL146" s="44" t="s">
        <v>22</v>
      </c>
      <c r="AM146" s="44">
        <v>0.08</v>
      </c>
      <c r="AN146" s="44" t="s">
        <v>22</v>
      </c>
      <c r="AO146" s="44">
        <f t="shared" si="52"/>
        <v>0.31</v>
      </c>
      <c r="AP146" s="43">
        <f t="shared" si="53"/>
        <v>5.8698818320196917</v>
      </c>
      <c r="AQ146" s="41">
        <f t="shared" si="51"/>
        <v>0.17791760602015749</v>
      </c>
      <c r="AR146" s="42">
        <f t="shared" si="54"/>
        <v>0.21232876712328766</v>
      </c>
    </row>
    <row r="147" spans="24:44" ht="15.75" thickBot="1" x14ac:dyDescent="0.3">
      <c r="AI147" s="66">
        <v>24</v>
      </c>
      <c r="AJ147" s="32">
        <v>8.7261380641559398</v>
      </c>
      <c r="AK147" s="44">
        <v>0.54</v>
      </c>
      <c r="AL147" s="44" t="s">
        <v>22</v>
      </c>
      <c r="AM147" s="44">
        <v>0.59</v>
      </c>
      <c r="AN147" s="44" t="s">
        <v>22</v>
      </c>
      <c r="AO147" s="44">
        <f t="shared" si="52"/>
        <v>1.1299999999999999</v>
      </c>
      <c r="AP147" s="43">
        <f t="shared" si="53"/>
        <v>5.9768068932574927</v>
      </c>
      <c r="AQ147" s="41">
        <f t="shared" si="51"/>
        <v>0.10692506123780099</v>
      </c>
      <c r="AR147" s="42">
        <f t="shared" si="54"/>
        <v>0.7739726027397259</v>
      </c>
    </row>
    <row r="148" spans="24:44" ht="15.75" thickBot="1" x14ac:dyDescent="0.3">
      <c r="X148" s="262" t="s">
        <v>30</v>
      </c>
      <c r="Y148" s="290"/>
      <c r="Z148" s="290"/>
      <c r="AA148" s="290"/>
      <c r="AB148" s="290"/>
      <c r="AC148" s="290"/>
      <c r="AD148" s="290"/>
      <c r="AE148" s="290"/>
      <c r="AF148" s="290"/>
      <c r="AG148" s="291"/>
      <c r="AI148" s="66">
        <v>25</v>
      </c>
      <c r="AJ148" s="32">
        <v>9.0914511511404008</v>
      </c>
      <c r="AK148" s="44">
        <v>0.66</v>
      </c>
      <c r="AL148" s="44" t="s">
        <v>22</v>
      </c>
      <c r="AM148" s="44">
        <v>0.08</v>
      </c>
      <c r="AN148" s="44" t="s">
        <v>10</v>
      </c>
      <c r="AO148" s="44">
        <f t="shared" si="52"/>
        <v>0.74</v>
      </c>
      <c r="AP148" s="43">
        <f t="shared" si="53"/>
        <v>6.2270213363975344</v>
      </c>
      <c r="AQ148" s="41">
        <f t="shared" si="51"/>
        <v>0.25021444314004171</v>
      </c>
      <c r="AR148" s="42">
        <f t="shared" si="54"/>
        <v>0.50684931506849307</v>
      </c>
    </row>
    <row r="149" spans="24:44" ht="15.75" thickBot="1" x14ac:dyDescent="0.3">
      <c r="X149" s="29" t="s">
        <v>37</v>
      </c>
      <c r="Y149" s="30" t="s">
        <v>130</v>
      </c>
      <c r="Z149" s="30" t="s">
        <v>129</v>
      </c>
      <c r="AA149" s="30" t="s">
        <v>110</v>
      </c>
      <c r="AB149" s="30" t="s">
        <v>128</v>
      </c>
      <c r="AC149" s="30" t="s">
        <v>112</v>
      </c>
      <c r="AD149" s="30" t="s">
        <v>118</v>
      </c>
      <c r="AE149" s="36" t="s">
        <v>126</v>
      </c>
      <c r="AF149" s="37" t="s">
        <v>127</v>
      </c>
      <c r="AG149" s="38" t="s">
        <v>117</v>
      </c>
      <c r="AI149" s="66">
        <v>26</v>
      </c>
      <c r="AJ149" s="32">
        <v>9.1283432894850307</v>
      </c>
      <c r="AK149" s="44">
        <v>0.24</v>
      </c>
      <c r="AL149" s="44" t="s">
        <v>22</v>
      </c>
      <c r="AM149" s="44">
        <v>0.27</v>
      </c>
      <c r="AN149" s="44" t="s">
        <v>22</v>
      </c>
      <c r="AO149" s="44">
        <f t="shared" si="52"/>
        <v>0.51</v>
      </c>
      <c r="AP149" s="43">
        <f t="shared" si="53"/>
        <v>6.2522899243048151</v>
      </c>
      <c r="AQ149" s="41">
        <f t="shared" si="51"/>
        <v>2.5268587907280704E-2</v>
      </c>
      <c r="AR149" s="42">
        <f t="shared" si="54"/>
        <v>0.34931506849315069</v>
      </c>
    </row>
    <row r="150" spans="24:44" ht="15.75" thickTop="1" x14ac:dyDescent="0.25">
      <c r="X150" s="31"/>
      <c r="Y150" s="17"/>
      <c r="Z150" s="17"/>
      <c r="AA150" s="17"/>
      <c r="AB150" s="17"/>
      <c r="AC150" s="17"/>
      <c r="AD150" s="17"/>
      <c r="AE150" s="40"/>
      <c r="AF150" s="39">
        <v>0</v>
      </c>
      <c r="AG150" s="23"/>
      <c r="AI150" s="66">
        <v>27</v>
      </c>
      <c r="AJ150" s="32">
        <v>9.3774879473431003</v>
      </c>
      <c r="AK150" s="44">
        <v>0.56000000000000005</v>
      </c>
      <c r="AL150" s="44" t="s">
        <v>22</v>
      </c>
      <c r="AM150" s="44">
        <v>0.68</v>
      </c>
      <c r="AN150" s="44" t="s">
        <v>22</v>
      </c>
      <c r="AO150" s="44">
        <f t="shared" si="52"/>
        <v>1.2400000000000002</v>
      </c>
      <c r="AP150" s="43">
        <f t="shared" si="53"/>
        <v>6.422936950235</v>
      </c>
      <c r="AQ150" s="41">
        <f t="shared" si="51"/>
        <v>0.17064702593018488</v>
      </c>
      <c r="AR150" s="42">
        <f t="shared" si="54"/>
        <v>0.84931506849315075</v>
      </c>
    </row>
    <row r="151" spans="24:44" ht="15.75" thickBot="1" x14ac:dyDescent="0.3">
      <c r="X151" s="31">
        <v>1</v>
      </c>
      <c r="Y151" s="17">
        <v>0.37</v>
      </c>
      <c r="Z151" s="17">
        <v>1.1399999999999999</v>
      </c>
      <c r="AA151" s="17" t="s">
        <v>9</v>
      </c>
      <c r="AB151" s="17">
        <v>0.49</v>
      </c>
      <c r="AC151" s="17" t="s">
        <v>22</v>
      </c>
      <c r="AD151" s="17">
        <f t="shared" ref="AD151:AD170" si="55">Z151+AB151</f>
        <v>1.63</v>
      </c>
      <c r="AE151" s="43">
        <f t="shared" ref="AE151:AE170" si="56">Y151*(1/Y$46)</f>
        <v>5.745341614906832E-2</v>
      </c>
      <c r="AF151" s="41">
        <f t="shared" ref="AF151:AF170" si="57">AE151-AE150</f>
        <v>5.745341614906832E-2</v>
      </c>
      <c r="AG151" s="42">
        <f>AD151*(1/1.46)</f>
        <v>1.1164383561643834</v>
      </c>
      <c r="AI151" s="25">
        <v>28</v>
      </c>
      <c r="AJ151" s="46">
        <v>9.5303011158900901</v>
      </c>
      <c r="AK151" s="50">
        <v>0.37</v>
      </c>
      <c r="AL151" s="50" t="s">
        <v>22</v>
      </c>
      <c r="AM151" s="50">
        <v>0.56999999999999995</v>
      </c>
      <c r="AN151" s="50" t="s">
        <v>10</v>
      </c>
      <c r="AO151" s="50">
        <f t="shared" si="52"/>
        <v>0.94</v>
      </c>
      <c r="AP151" s="53">
        <f t="shared" si="53"/>
        <v>6.5276035040343077</v>
      </c>
      <c r="AQ151" s="51">
        <f t="shared" si="51"/>
        <v>0.10466655379930767</v>
      </c>
      <c r="AR151" s="52">
        <f t="shared" si="54"/>
        <v>0.64383561643835607</v>
      </c>
    </row>
    <row r="152" spans="24:44" x14ac:dyDescent="0.25">
      <c r="X152" s="31">
        <v>2</v>
      </c>
      <c r="Y152" s="17">
        <v>1.01</v>
      </c>
      <c r="Z152" s="17">
        <v>0.67</v>
      </c>
      <c r="AA152" s="17" t="s">
        <v>10</v>
      </c>
      <c r="AB152" s="17">
        <v>0.59</v>
      </c>
      <c r="AC152" s="17" t="s">
        <v>22</v>
      </c>
      <c r="AD152" s="17">
        <f t="shared" si="55"/>
        <v>1.26</v>
      </c>
      <c r="AE152" s="43">
        <f t="shared" si="56"/>
        <v>0.15683229813664595</v>
      </c>
      <c r="AF152" s="41">
        <f t="shared" si="57"/>
        <v>9.9378881987577633E-2</v>
      </c>
      <c r="AG152" s="42">
        <f t="shared" ref="AG152:AG170" si="58">AD152*(1/1.46)</f>
        <v>0.86301369863013699</v>
      </c>
    </row>
    <row r="153" spans="24:44" x14ac:dyDescent="0.25">
      <c r="X153" s="31">
        <v>3</v>
      </c>
      <c r="Y153" s="17">
        <v>1.21</v>
      </c>
      <c r="Z153" s="17">
        <v>1.19</v>
      </c>
      <c r="AA153" s="44" t="s">
        <v>22</v>
      </c>
      <c r="AB153" s="17">
        <v>1.1599999999999999</v>
      </c>
      <c r="AC153" s="44" t="s">
        <v>22</v>
      </c>
      <c r="AD153" s="17">
        <f t="shared" si="55"/>
        <v>2.3499999999999996</v>
      </c>
      <c r="AE153" s="43">
        <f t="shared" si="56"/>
        <v>0.18788819875776394</v>
      </c>
      <c r="AF153" s="41">
        <f t="shared" si="57"/>
        <v>3.1055900621117988E-2</v>
      </c>
      <c r="AG153" s="42">
        <f t="shared" si="58"/>
        <v>1.6095890410958902</v>
      </c>
    </row>
    <row r="154" spans="24:44" x14ac:dyDescent="0.25">
      <c r="X154" s="31">
        <v>4</v>
      </c>
      <c r="Y154" s="44">
        <v>1.29</v>
      </c>
      <c r="Z154" s="44">
        <v>0.99</v>
      </c>
      <c r="AA154" s="44" t="s">
        <v>22</v>
      </c>
      <c r="AB154" s="44">
        <v>0.36</v>
      </c>
      <c r="AC154" s="44" t="s">
        <v>10</v>
      </c>
      <c r="AD154" s="17">
        <f t="shared" si="55"/>
        <v>1.35</v>
      </c>
      <c r="AE154" s="43">
        <f t="shared" si="56"/>
        <v>0.20031055900621117</v>
      </c>
      <c r="AF154" s="41">
        <f t="shared" si="57"/>
        <v>1.2422360248447228E-2</v>
      </c>
      <c r="AG154" s="42">
        <f t="shared" si="58"/>
        <v>0.92465753424657537</v>
      </c>
    </row>
    <row r="155" spans="24:44" x14ac:dyDescent="0.25">
      <c r="X155" s="31">
        <v>5</v>
      </c>
      <c r="Y155" s="44">
        <v>2.82</v>
      </c>
      <c r="Z155" s="44">
        <v>1.58</v>
      </c>
      <c r="AA155" s="44" t="s">
        <v>22</v>
      </c>
      <c r="AB155" s="44">
        <v>0.14000000000000001</v>
      </c>
      <c r="AC155" s="44" t="s">
        <v>22</v>
      </c>
      <c r="AD155" s="17">
        <f t="shared" si="55"/>
        <v>1.7200000000000002</v>
      </c>
      <c r="AE155" s="43">
        <f t="shared" si="56"/>
        <v>0.43788819875776391</v>
      </c>
      <c r="AF155" s="41">
        <f t="shared" si="57"/>
        <v>0.23757763975155274</v>
      </c>
      <c r="AG155" s="42">
        <f t="shared" si="58"/>
        <v>1.178082191780822</v>
      </c>
    </row>
    <row r="156" spans="24:44" x14ac:dyDescent="0.25">
      <c r="X156" s="31">
        <v>6</v>
      </c>
      <c r="Y156" s="44">
        <v>3.34</v>
      </c>
      <c r="Z156" s="44">
        <v>0.21</v>
      </c>
      <c r="AA156" s="44" t="s">
        <v>22</v>
      </c>
      <c r="AB156" s="44">
        <v>0.94</v>
      </c>
      <c r="AC156" s="44" t="s">
        <v>22</v>
      </c>
      <c r="AD156" s="17">
        <f t="shared" si="55"/>
        <v>1.1499999999999999</v>
      </c>
      <c r="AE156" s="43">
        <f t="shared" si="56"/>
        <v>0.51863354037267073</v>
      </c>
      <c r="AF156" s="41">
        <f t="shared" si="57"/>
        <v>8.0745341614906818E-2</v>
      </c>
      <c r="AG156" s="42">
        <f t="shared" si="58"/>
        <v>0.78767123287671226</v>
      </c>
    </row>
    <row r="157" spans="24:44" x14ac:dyDescent="0.25">
      <c r="X157" s="31">
        <v>7</v>
      </c>
      <c r="Y157" s="44">
        <v>3.6</v>
      </c>
      <c r="Z157" s="44">
        <v>0.18</v>
      </c>
      <c r="AA157" s="44" t="s">
        <v>22</v>
      </c>
      <c r="AB157" s="44">
        <v>0.65</v>
      </c>
      <c r="AC157" s="44" t="s">
        <v>10</v>
      </c>
      <c r="AD157" s="17">
        <f t="shared" si="55"/>
        <v>0.83000000000000007</v>
      </c>
      <c r="AE157" s="43">
        <f t="shared" si="56"/>
        <v>0.55900621118012417</v>
      </c>
      <c r="AF157" s="41">
        <f t="shared" si="57"/>
        <v>4.0372670807453437E-2</v>
      </c>
      <c r="AG157" s="42">
        <f t="shared" si="58"/>
        <v>0.56849315068493156</v>
      </c>
    </row>
    <row r="158" spans="24:44" x14ac:dyDescent="0.25">
      <c r="X158" s="31">
        <v>8</v>
      </c>
      <c r="Y158" s="44">
        <v>4.1900000000000004</v>
      </c>
      <c r="Z158" s="44">
        <v>0.17</v>
      </c>
      <c r="AA158" s="44" t="s">
        <v>22</v>
      </c>
      <c r="AB158" s="44">
        <v>1.37</v>
      </c>
      <c r="AC158" s="44" t="s">
        <v>22</v>
      </c>
      <c r="AD158" s="17">
        <f t="shared" si="55"/>
        <v>1.54</v>
      </c>
      <c r="AE158" s="43">
        <f t="shared" si="56"/>
        <v>0.65062111801242239</v>
      </c>
      <c r="AF158" s="41">
        <f t="shared" si="57"/>
        <v>9.1614906832298226E-2</v>
      </c>
      <c r="AG158" s="42">
        <f t="shared" si="58"/>
        <v>1.0547945205479452</v>
      </c>
    </row>
    <row r="159" spans="24:44" x14ac:dyDescent="0.25">
      <c r="X159" s="31">
        <v>9</v>
      </c>
      <c r="Y159" s="44">
        <v>4.79</v>
      </c>
      <c r="Z159" s="44">
        <v>0.57999999999999996</v>
      </c>
      <c r="AA159" s="44" t="s">
        <v>22</v>
      </c>
      <c r="AB159" s="44">
        <v>1.1499999999999999</v>
      </c>
      <c r="AC159" s="44" t="s">
        <v>22</v>
      </c>
      <c r="AD159" s="17">
        <f t="shared" si="55"/>
        <v>1.73</v>
      </c>
      <c r="AE159" s="43">
        <f t="shared" si="56"/>
        <v>0.74378881987577639</v>
      </c>
      <c r="AF159" s="41">
        <f t="shared" si="57"/>
        <v>9.3167701863353991E-2</v>
      </c>
      <c r="AG159" s="42">
        <f t="shared" si="58"/>
        <v>1.1849315068493149</v>
      </c>
    </row>
    <row r="160" spans="24:44" x14ac:dyDescent="0.25">
      <c r="X160" s="31">
        <v>10</v>
      </c>
      <c r="Y160" s="44">
        <v>5.0599999999999996</v>
      </c>
      <c r="Z160" s="44">
        <v>0.69</v>
      </c>
      <c r="AA160" s="44" t="s">
        <v>22</v>
      </c>
      <c r="AB160" s="44">
        <v>0.74</v>
      </c>
      <c r="AC160" s="44" t="s">
        <v>10</v>
      </c>
      <c r="AD160" s="17">
        <f t="shared" si="55"/>
        <v>1.43</v>
      </c>
      <c r="AE160" s="43">
        <f t="shared" si="56"/>
        <v>0.78571428571428559</v>
      </c>
      <c r="AF160" s="41">
        <f t="shared" si="57"/>
        <v>4.1925465838509202E-2</v>
      </c>
      <c r="AG160" s="42">
        <f t="shared" si="58"/>
        <v>0.97945205479452047</v>
      </c>
    </row>
    <row r="161" spans="24:33" x14ac:dyDescent="0.25">
      <c r="X161" s="31">
        <v>11</v>
      </c>
      <c r="Y161" s="44">
        <v>6.31</v>
      </c>
      <c r="Z161" s="44">
        <v>0.68</v>
      </c>
      <c r="AA161" s="44" t="s">
        <v>22</v>
      </c>
      <c r="AB161" s="44">
        <v>0.33</v>
      </c>
      <c r="AC161" s="44" t="s">
        <v>10</v>
      </c>
      <c r="AD161" s="44">
        <f t="shared" si="55"/>
        <v>1.01</v>
      </c>
      <c r="AE161" s="55">
        <f t="shared" si="56"/>
        <v>0.97981366459627317</v>
      </c>
      <c r="AF161" s="41">
        <f t="shared" si="57"/>
        <v>0.19409937888198758</v>
      </c>
      <c r="AG161" s="42">
        <f t="shared" si="58"/>
        <v>0.69178082191780821</v>
      </c>
    </row>
    <row r="162" spans="24:33" x14ac:dyDescent="0.25">
      <c r="X162" s="31">
        <v>12</v>
      </c>
      <c r="Y162" s="44">
        <v>6.41</v>
      </c>
      <c r="Z162" s="44">
        <v>0.33</v>
      </c>
      <c r="AA162" s="44" t="s">
        <v>22</v>
      </c>
      <c r="AB162" s="44">
        <v>0.75</v>
      </c>
      <c r="AC162" s="44" t="s">
        <v>22</v>
      </c>
      <c r="AD162" s="44">
        <f t="shared" si="55"/>
        <v>1.08</v>
      </c>
      <c r="AE162" s="55">
        <f t="shared" si="56"/>
        <v>0.99534161490683226</v>
      </c>
      <c r="AF162" s="41">
        <f t="shared" si="57"/>
        <v>1.5527950310559091E-2</v>
      </c>
      <c r="AG162" s="42">
        <f t="shared" si="58"/>
        <v>0.73972602739726023</v>
      </c>
    </row>
    <row r="163" spans="24:33" x14ac:dyDescent="0.25">
      <c r="X163" s="31">
        <v>13</v>
      </c>
      <c r="Y163" s="44">
        <v>7.38</v>
      </c>
      <c r="Z163" s="44">
        <v>0.48</v>
      </c>
      <c r="AA163" s="44" t="s">
        <v>22</v>
      </c>
      <c r="AB163" s="44">
        <v>0.66</v>
      </c>
      <c r="AC163" s="44" t="s">
        <v>10</v>
      </c>
      <c r="AD163" s="44">
        <f t="shared" si="55"/>
        <v>1.1400000000000001</v>
      </c>
      <c r="AE163" s="55">
        <f t="shared" si="56"/>
        <v>1.1459627329192545</v>
      </c>
      <c r="AF163" s="41">
        <f t="shared" si="57"/>
        <v>0.15062111801242228</v>
      </c>
      <c r="AG163" s="42">
        <f t="shared" si="58"/>
        <v>0.78082191780821919</v>
      </c>
    </row>
    <row r="164" spans="24:33" x14ac:dyDescent="0.25">
      <c r="X164" s="31">
        <v>14</v>
      </c>
      <c r="Y164" s="44">
        <v>7.66</v>
      </c>
      <c r="Z164" s="44">
        <v>0.25</v>
      </c>
      <c r="AA164" s="44" t="s">
        <v>22</v>
      </c>
      <c r="AB164" s="44">
        <v>1.02</v>
      </c>
      <c r="AC164" s="44" t="s">
        <v>22</v>
      </c>
      <c r="AD164" s="44">
        <f t="shared" si="55"/>
        <v>1.27</v>
      </c>
      <c r="AE164" s="55">
        <f t="shared" si="56"/>
        <v>1.1894409937888197</v>
      </c>
      <c r="AF164" s="41">
        <f t="shared" si="57"/>
        <v>4.3478260869565188E-2</v>
      </c>
      <c r="AG164" s="42">
        <f t="shared" si="58"/>
        <v>0.86986301369863006</v>
      </c>
    </row>
    <row r="165" spans="24:33" x14ac:dyDescent="0.25">
      <c r="X165" s="31">
        <v>15</v>
      </c>
      <c r="Y165" s="44">
        <v>7.84</v>
      </c>
      <c r="Z165" s="44">
        <v>0.5</v>
      </c>
      <c r="AA165" s="44" t="s">
        <v>22</v>
      </c>
      <c r="AB165" s="44">
        <v>0.61</v>
      </c>
      <c r="AC165" s="44" t="s">
        <v>22</v>
      </c>
      <c r="AD165" s="44">
        <f t="shared" si="55"/>
        <v>1.1099999999999999</v>
      </c>
      <c r="AE165" s="55">
        <f t="shared" si="56"/>
        <v>1.2173913043478259</v>
      </c>
      <c r="AF165" s="41">
        <f t="shared" si="57"/>
        <v>2.7950310559006208E-2</v>
      </c>
      <c r="AG165" s="42">
        <f t="shared" si="58"/>
        <v>0.76027397260273955</v>
      </c>
    </row>
    <row r="166" spans="24:33" x14ac:dyDescent="0.25">
      <c r="X166" s="31">
        <v>16</v>
      </c>
      <c r="Y166" s="44">
        <v>7.94</v>
      </c>
      <c r="Z166" s="44">
        <v>1.1000000000000001</v>
      </c>
      <c r="AA166" s="44" t="s">
        <v>22</v>
      </c>
      <c r="AB166" s="44">
        <v>0.21</v>
      </c>
      <c r="AC166" s="44" t="s">
        <v>10</v>
      </c>
      <c r="AD166" s="44">
        <f t="shared" si="55"/>
        <v>1.31</v>
      </c>
      <c r="AE166" s="55">
        <f t="shared" si="56"/>
        <v>1.2329192546583851</v>
      </c>
      <c r="AF166" s="41">
        <f t="shared" si="57"/>
        <v>1.5527950310559202E-2</v>
      </c>
      <c r="AG166" s="42">
        <f t="shared" si="58"/>
        <v>0.89726027397260277</v>
      </c>
    </row>
    <row r="167" spans="24:33" x14ac:dyDescent="0.25">
      <c r="X167" s="31">
        <v>17</v>
      </c>
      <c r="Y167" s="44">
        <v>8.1300000000000008</v>
      </c>
      <c r="Z167" s="44">
        <v>0.19</v>
      </c>
      <c r="AA167" s="44" t="s">
        <v>22</v>
      </c>
      <c r="AB167" s="44">
        <v>1.06</v>
      </c>
      <c r="AC167" s="44" t="s">
        <v>22</v>
      </c>
      <c r="AD167" s="44">
        <f t="shared" si="55"/>
        <v>1.25</v>
      </c>
      <c r="AE167" s="55">
        <f t="shared" si="56"/>
        <v>1.2624223602484472</v>
      </c>
      <c r="AF167" s="41">
        <f t="shared" si="57"/>
        <v>2.9503105590062084E-2</v>
      </c>
      <c r="AG167" s="42">
        <f t="shared" si="58"/>
        <v>0.85616438356164382</v>
      </c>
    </row>
    <row r="168" spans="24:33" x14ac:dyDescent="0.25">
      <c r="X168" s="31">
        <v>18</v>
      </c>
      <c r="Y168" s="44">
        <v>8.5500000000000007</v>
      </c>
      <c r="Z168" s="44">
        <v>0.51</v>
      </c>
      <c r="AA168" s="44" t="s">
        <v>10</v>
      </c>
      <c r="AB168" s="44">
        <v>0.18</v>
      </c>
      <c r="AC168" s="44" t="s">
        <v>22</v>
      </c>
      <c r="AD168" s="44">
        <f t="shared" si="55"/>
        <v>0.69</v>
      </c>
      <c r="AE168" s="55">
        <f t="shared" si="56"/>
        <v>1.3276397515527951</v>
      </c>
      <c r="AF168" s="41">
        <f t="shared" si="57"/>
        <v>6.5217391304347894E-2</v>
      </c>
      <c r="AG168" s="42">
        <f t="shared" si="58"/>
        <v>0.47260273972602734</v>
      </c>
    </row>
    <row r="169" spans="24:33" x14ac:dyDescent="0.25">
      <c r="X169" s="31">
        <v>19</v>
      </c>
      <c r="Y169" s="44">
        <v>8.75</v>
      </c>
      <c r="Z169" s="44">
        <v>0.72</v>
      </c>
      <c r="AA169" s="44" t="s">
        <v>22</v>
      </c>
      <c r="AB169" s="44">
        <v>1.23</v>
      </c>
      <c r="AC169" s="44" t="s">
        <v>22</v>
      </c>
      <c r="AD169" s="44">
        <f t="shared" si="55"/>
        <v>1.95</v>
      </c>
      <c r="AE169" s="55">
        <f t="shared" si="56"/>
        <v>1.3586956521739129</v>
      </c>
      <c r="AF169" s="41">
        <f t="shared" si="57"/>
        <v>3.1055900621117738E-2</v>
      </c>
      <c r="AG169" s="42">
        <f t="shared" si="58"/>
        <v>1.3356164383561642</v>
      </c>
    </row>
    <row r="170" spans="24:33" ht="15.75" thickBot="1" x14ac:dyDescent="0.3">
      <c r="X170" s="45">
        <v>20</v>
      </c>
      <c r="Y170" s="50">
        <v>9.3000000000000007</v>
      </c>
      <c r="Z170" s="50">
        <v>0.32</v>
      </c>
      <c r="AA170" s="50" t="s">
        <v>22</v>
      </c>
      <c r="AB170" s="50">
        <v>1.24</v>
      </c>
      <c r="AC170" s="50" t="s">
        <v>22</v>
      </c>
      <c r="AD170" s="50">
        <f t="shared" si="55"/>
        <v>1.56</v>
      </c>
      <c r="AE170" s="57">
        <f t="shared" si="56"/>
        <v>1.4440993788819876</v>
      </c>
      <c r="AF170" s="51">
        <f t="shared" si="57"/>
        <v>8.5403726708074723E-2</v>
      </c>
      <c r="AG170" s="52">
        <f t="shared" si="58"/>
        <v>1.0684931506849316</v>
      </c>
    </row>
  </sheetData>
  <mergeCells count="18">
    <mergeCell ref="AI121:AR121"/>
    <mergeCell ref="F36:H36"/>
    <mergeCell ref="B37:E37"/>
    <mergeCell ref="F37:H37"/>
    <mergeCell ref="AI2:AR2"/>
    <mergeCell ref="AI32:AR32"/>
    <mergeCell ref="AI55:AR55"/>
    <mergeCell ref="AI74:AR74"/>
    <mergeCell ref="AI102:AR102"/>
    <mergeCell ref="X30:AG30"/>
    <mergeCell ref="X56:AG56"/>
    <mergeCell ref="X91:AG91"/>
    <mergeCell ref="X117:AG117"/>
    <mergeCell ref="X148:AG148"/>
    <mergeCell ref="B36:E36"/>
    <mergeCell ref="X4:AG4"/>
    <mergeCell ref="B2:V2"/>
    <mergeCell ref="X2:AG2"/>
  </mergeCells>
  <conditionalFormatting sqref="C23:V23">
    <cfRule type="cellIs" dxfId="7" priority="1" operator="greaterThan">
      <formula>1</formula>
    </cfRule>
    <cfRule type="cellIs" dxfId="6" priority="2" operator="between">
      <formula>0.6</formula>
      <formula>1</formula>
    </cfRule>
    <cfRule type="cellIs" dxfId="5" priority="3" operator="between">
      <formula>0.3</formula>
      <formula>0.6</formula>
    </cfRule>
    <cfRule type="cellIs" dxfId="4" priority="4" operator="lessThan">
      <formula>0.3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220"/>
  <sheetViews>
    <sheetView topLeftCell="A6" zoomScaleNormal="100" workbookViewId="0">
      <selection activeCell="E39" sqref="E39"/>
    </sheetView>
  </sheetViews>
  <sheetFormatPr defaultRowHeight="15" x14ac:dyDescent="0.25"/>
  <cols>
    <col min="1" max="1" width="9.140625" style="81"/>
    <col min="2" max="2" width="4.85546875" style="81" bestFit="1" customWidth="1"/>
    <col min="3" max="3" width="6.28515625" style="81" bestFit="1" customWidth="1"/>
    <col min="4" max="4" width="9.7109375" style="81" bestFit="1" customWidth="1"/>
    <col min="5" max="5" width="4.5703125" style="81" bestFit="1" customWidth="1"/>
    <col min="6" max="7" width="4.85546875" style="81" bestFit="1" customWidth="1"/>
    <col min="8" max="8" width="5.7109375" style="81" bestFit="1" customWidth="1"/>
    <col min="9" max="9" width="5.7109375" style="81" customWidth="1"/>
    <col min="10" max="10" width="8.140625" style="81" bestFit="1" customWidth="1"/>
    <col min="11" max="11" width="8.7109375" style="81" bestFit="1" customWidth="1"/>
    <col min="12" max="13" width="8.7109375" style="81" customWidth="1"/>
    <col min="14" max="15" width="5.7109375" style="81" customWidth="1"/>
    <col min="16" max="16" width="8.140625" style="81" bestFit="1" customWidth="1"/>
    <col min="17" max="17" width="8.7109375" style="81" bestFit="1" customWidth="1"/>
    <col min="18" max="19" width="8.7109375" style="81" customWidth="1"/>
    <col min="20" max="20" width="6.42578125" style="81" bestFit="1" customWidth="1"/>
    <col min="21" max="21" width="5.7109375" style="81" bestFit="1" customWidth="1"/>
    <col min="22" max="22" width="12.42578125" style="81" bestFit="1" customWidth="1"/>
    <col min="23" max="23" width="9.140625" style="81"/>
    <col min="24" max="24" width="4.5703125" style="81" bestFit="1" customWidth="1"/>
    <col min="25" max="25" width="9.5703125" style="81" bestFit="1" customWidth="1"/>
    <col min="26" max="26" width="11.140625" style="81" bestFit="1" customWidth="1"/>
    <col min="27" max="27" width="6.28515625" style="81" bestFit="1" customWidth="1"/>
    <col min="28" max="28" width="11.42578125" style="81" bestFit="1" customWidth="1"/>
    <col min="29" max="29" width="6.42578125" style="81" bestFit="1" customWidth="1"/>
    <col min="30" max="30" width="9.28515625" style="81" bestFit="1" customWidth="1"/>
    <col min="31" max="31" width="7.85546875" style="81" bestFit="1" customWidth="1"/>
    <col min="32" max="33" width="7.7109375" style="81" bestFit="1" customWidth="1"/>
    <col min="34" max="34" width="9.140625" style="81"/>
    <col min="35" max="35" width="4.5703125" style="81" bestFit="1" customWidth="1"/>
    <col min="36" max="36" width="9.5703125" style="81" bestFit="1" customWidth="1"/>
    <col min="37" max="37" width="11.140625" style="81" bestFit="1" customWidth="1"/>
    <col min="38" max="38" width="6.28515625" style="81" bestFit="1" customWidth="1"/>
    <col min="39" max="39" width="11.42578125" style="81" bestFit="1" customWidth="1"/>
    <col min="40" max="40" width="6.42578125" style="81" bestFit="1" customWidth="1"/>
    <col min="41" max="41" width="9.28515625" style="81" bestFit="1" customWidth="1"/>
    <col min="42" max="42" width="7.85546875" style="81" bestFit="1" customWidth="1"/>
    <col min="43" max="44" width="7.7109375" style="81" bestFit="1" customWidth="1"/>
    <col min="45" max="45" width="9.140625" style="81"/>
    <col min="46" max="46" width="4.5703125" style="81" bestFit="1" customWidth="1"/>
    <col min="47" max="47" width="9.5703125" style="81" bestFit="1" customWidth="1"/>
    <col min="48" max="48" width="11.140625" style="81" bestFit="1" customWidth="1"/>
    <col min="49" max="49" width="6.28515625" style="81" bestFit="1" customWidth="1"/>
    <col min="50" max="50" width="11.42578125" style="81" bestFit="1" customWidth="1"/>
    <col min="51" max="51" width="6.42578125" style="81" bestFit="1" customWidth="1"/>
    <col min="52" max="52" width="9.28515625" style="81" bestFit="1" customWidth="1"/>
    <col min="53" max="53" width="7.85546875" style="81" bestFit="1" customWidth="1"/>
    <col min="54" max="55" width="7.7109375" style="81" bestFit="1" customWidth="1"/>
    <col min="56" max="16384" width="9.140625" style="81"/>
  </cols>
  <sheetData>
    <row r="1" spans="1:55" ht="15.75" thickBot="1" x14ac:dyDescent="0.3"/>
    <row r="2" spans="1:55" ht="15.75" thickBot="1" x14ac:dyDescent="0.3">
      <c r="A2" s="137"/>
      <c r="B2" s="296" t="s">
        <v>141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8"/>
      <c r="W2" s="137"/>
      <c r="X2" s="262" t="s">
        <v>182</v>
      </c>
      <c r="Y2" s="290"/>
      <c r="Z2" s="290"/>
      <c r="AA2" s="290"/>
      <c r="AB2" s="290"/>
      <c r="AC2" s="290"/>
      <c r="AD2" s="290"/>
      <c r="AE2" s="290"/>
      <c r="AF2" s="290"/>
      <c r="AG2" s="291"/>
      <c r="AH2" s="137"/>
      <c r="AI2" s="296" t="s">
        <v>159</v>
      </c>
      <c r="AJ2" s="297"/>
      <c r="AK2" s="297"/>
      <c r="AL2" s="297"/>
      <c r="AM2" s="297"/>
      <c r="AN2" s="297"/>
      <c r="AO2" s="297"/>
      <c r="AP2" s="297"/>
      <c r="AQ2" s="297"/>
      <c r="AR2" s="298"/>
      <c r="AT2" s="296" t="s">
        <v>168</v>
      </c>
      <c r="AU2" s="297"/>
      <c r="AV2" s="297"/>
      <c r="AW2" s="297"/>
      <c r="AX2" s="297"/>
      <c r="AY2" s="297"/>
      <c r="AZ2" s="297"/>
      <c r="BA2" s="297"/>
      <c r="BB2" s="297"/>
      <c r="BC2" s="298"/>
    </row>
    <row r="3" spans="1:55" ht="15.75" thickBot="1" x14ac:dyDescent="0.3">
      <c r="A3" s="137"/>
      <c r="B3" s="69" t="s">
        <v>100</v>
      </c>
      <c r="C3" s="132" t="s">
        <v>8</v>
      </c>
      <c r="D3" s="132" t="s">
        <v>143</v>
      </c>
      <c r="E3" s="70" t="s">
        <v>9</v>
      </c>
      <c r="F3" s="70" t="s">
        <v>18</v>
      </c>
      <c r="G3" s="71" t="s">
        <v>19</v>
      </c>
      <c r="H3" s="70" t="s">
        <v>102</v>
      </c>
      <c r="I3" s="70" t="s">
        <v>204</v>
      </c>
      <c r="J3" s="70" t="s">
        <v>105</v>
      </c>
      <c r="K3" s="71" t="s">
        <v>106</v>
      </c>
      <c r="L3" s="70" t="s">
        <v>194</v>
      </c>
      <c r="M3" s="70" t="s">
        <v>210</v>
      </c>
      <c r="N3" s="82" t="s">
        <v>12</v>
      </c>
      <c r="O3" s="70" t="s">
        <v>202</v>
      </c>
      <c r="P3" s="70" t="s">
        <v>103</v>
      </c>
      <c r="Q3" s="71" t="s">
        <v>104</v>
      </c>
      <c r="R3" s="71" t="s">
        <v>211</v>
      </c>
      <c r="S3" s="71" t="s">
        <v>206</v>
      </c>
      <c r="T3" s="132" t="s">
        <v>17</v>
      </c>
      <c r="U3" s="132" t="s">
        <v>107</v>
      </c>
      <c r="V3" s="72" t="s">
        <v>82</v>
      </c>
      <c r="W3" s="137"/>
      <c r="AH3" s="137"/>
      <c r="AI3" s="69" t="s">
        <v>37</v>
      </c>
      <c r="AJ3" s="70" t="s">
        <v>148</v>
      </c>
      <c r="AK3" s="70" t="s">
        <v>149</v>
      </c>
      <c r="AL3" s="70" t="s">
        <v>110</v>
      </c>
      <c r="AM3" s="70" t="s">
        <v>150</v>
      </c>
      <c r="AN3" s="70" t="s">
        <v>112</v>
      </c>
      <c r="AO3" s="70" t="s">
        <v>153</v>
      </c>
      <c r="AP3" s="71" t="s">
        <v>130</v>
      </c>
      <c r="AQ3" s="132" t="s">
        <v>151</v>
      </c>
      <c r="AR3" s="72" t="s">
        <v>152</v>
      </c>
      <c r="AT3" s="69" t="s">
        <v>37</v>
      </c>
      <c r="AU3" s="70" t="s">
        <v>148</v>
      </c>
      <c r="AV3" s="70" t="s">
        <v>149</v>
      </c>
      <c r="AW3" s="70" t="s">
        <v>110</v>
      </c>
      <c r="AX3" s="70" t="s">
        <v>150</v>
      </c>
      <c r="AY3" s="70" t="s">
        <v>112</v>
      </c>
      <c r="AZ3" s="70" t="s">
        <v>153</v>
      </c>
      <c r="BA3" s="71" t="s">
        <v>130</v>
      </c>
      <c r="BB3" s="132" t="s">
        <v>151</v>
      </c>
      <c r="BC3" s="72" t="s">
        <v>152</v>
      </c>
    </row>
    <row r="4" spans="1:55" ht="16.5" thickTop="1" thickBot="1" x14ac:dyDescent="0.3">
      <c r="A4" s="137"/>
      <c r="B4" s="73">
        <v>1</v>
      </c>
      <c r="C4" s="138">
        <f>MAX(X7:X16)</f>
        <v>10</v>
      </c>
      <c r="D4" s="138">
        <v>314</v>
      </c>
      <c r="E4" s="95">
        <v>8</v>
      </c>
      <c r="F4" s="95">
        <v>5</v>
      </c>
      <c r="G4" s="139">
        <v>7</v>
      </c>
      <c r="H4" s="140">
        <f>AVERAGE(AG7:AG16)</f>
        <v>0.2887431693989071</v>
      </c>
      <c r="I4" s="140">
        <f>MEDIAN(AG7:AG16)</f>
        <v>0.29508196721311475</v>
      </c>
      <c r="J4" s="140">
        <f>MIN(AG7:AG16)</f>
        <v>5.2459016393442616E-2</v>
      </c>
      <c r="K4" s="141">
        <f>MAX(AG7:AG16)</f>
        <v>0.60765027322404375</v>
      </c>
      <c r="L4" s="252">
        <f>K4-J4</f>
        <v>0.55519125683060111</v>
      </c>
      <c r="M4" s="225">
        <f>(QUARTILE(AG7:AG16,3)-QUARTILE(AG7:AG16,1))/I4</f>
        <v>0.63333333333333319</v>
      </c>
      <c r="N4" s="253">
        <f>AVERAGE(AF7:AF16)</f>
        <v>0.11234972677595627</v>
      </c>
      <c r="O4" s="140">
        <f>MEDIAN(AF7:AF16)</f>
        <v>6.1202185792349761E-2</v>
      </c>
      <c r="P4" s="140">
        <f>MIN(AF7:AF16)</f>
        <v>0</v>
      </c>
      <c r="Q4" s="142">
        <f>MAX(AF7:AF16)</f>
        <v>0.36065573770491799</v>
      </c>
      <c r="R4" s="142">
        <f>Q4-P4</f>
        <v>0.36065573770491799</v>
      </c>
      <c r="S4" s="225">
        <f>(QUARTILE(AF7:AF16,3)-QUARTILE(AF7:AF16,1))/O4</f>
        <v>2.8928571428571423</v>
      </c>
      <c r="T4" s="143">
        <f>C4/1.45</f>
        <v>6.8965517241379315</v>
      </c>
      <c r="U4" s="144">
        <f>E4/SUM(E4:G4)</f>
        <v>0.4</v>
      </c>
      <c r="V4" s="145">
        <f>G4/SUM(E4:G4)</f>
        <v>0.35</v>
      </c>
      <c r="W4" s="137"/>
      <c r="X4" s="296" t="s">
        <v>142</v>
      </c>
      <c r="Y4" s="297"/>
      <c r="Z4" s="297"/>
      <c r="AA4" s="297"/>
      <c r="AB4" s="297"/>
      <c r="AC4" s="297"/>
      <c r="AD4" s="297"/>
      <c r="AE4" s="297"/>
      <c r="AF4" s="297"/>
      <c r="AG4" s="298"/>
      <c r="AH4" s="137"/>
      <c r="AI4" s="73"/>
      <c r="AJ4" s="74"/>
      <c r="AK4" s="74"/>
      <c r="AL4" s="74"/>
      <c r="AM4" s="74"/>
      <c r="AN4" s="74"/>
      <c r="AO4" s="74"/>
      <c r="AP4" s="75"/>
      <c r="AQ4" s="146">
        <v>0</v>
      </c>
      <c r="AR4" s="76"/>
      <c r="AT4" s="73"/>
      <c r="AU4" s="74"/>
      <c r="AV4" s="74"/>
      <c r="AW4" s="74"/>
      <c r="AX4" s="74"/>
      <c r="AY4" s="74"/>
      <c r="AZ4" s="74"/>
      <c r="BA4" s="75"/>
      <c r="BB4" s="146">
        <v>0</v>
      </c>
      <c r="BC4" s="76"/>
    </row>
    <row r="5" spans="1:55" ht="15.75" thickBot="1" x14ac:dyDescent="0.3">
      <c r="A5" s="137"/>
      <c r="B5" s="73">
        <v>2</v>
      </c>
      <c r="C5" s="138">
        <f>MAX(X21:X34)</f>
        <v>14</v>
      </c>
      <c r="D5" s="138">
        <v>408</v>
      </c>
      <c r="E5" s="95">
        <v>11</v>
      </c>
      <c r="F5" s="95">
        <v>15</v>
      </c>
      <c r="G5" s="139">
        <v>2</v>
      </c>
      <c r="H5" s="140">
        <f>AVERAGE(AG21:AG34)</f>
        <v>0.16588602654176424</v>
      </c>
      <c r="I5" s="140">
        <f>MEDIAN(AG21:AG34)</f>
        <v>0.16010928961748633</v>
      </c>
      <c r="J5" s="140">
        <f>MIN(AG21:AG34)</f>
        <v>4.59016393442623E-2</v>
      </c>
      <c r="K5" s="141">
        <f>MAX(AG21:AG34)</f>
        <v>0.25027322404371583</v>
      </c>
      <c r="L5" s="252">
        <f t="shared" ref="L5:L32" si="0">K5-J5</f>
        <v>0.20437158469945352</v>
      </c>
      <c r="M5" s="225">
        <f>(QUARTILE(AG21:AG34,3)-QUARTILE(AG21:AG34,1))/I5</f>
        <v>0.6194539249146761</v>
      </c>
      <c r="N5" s="253">
        <f>AVERAGE(AF21:AF34)</f>
        <v>8.0562060889929746E-2</v>
      </c>
      <c r="O5" s="140">
        <f>MEDIAN(AF21:AF34)</f>
        <v>5.9562841530054603E-2</v>
      </c>
      <c r="P5" s="140">
        <f>MIN(AF21:AF34)</f>
        <v>8.7431693989070691E-3</v>
      </c>
      <c r="Q5" s="142">
        <f>MAX(AF21:AF34)</f>
        <v>0.27213114754098361</v>
      </c>
      <c r="R5" s="142">
        <f>Q5-P5</f>
        <v>0.26338797814207654</v>
      </c>
      <c r="S5" s="225">
        <f>(QUARTILE(AF21:AF34,3)-QUARTILE(AF21:AF34,1))/O5</f>
        <v>0.92660550458715463</v>
      </c>
      <c r="T5" s="143">
        <f t="shared" ref="T5:T31" si="1">C5/1.45</f>
        <v>9.6551724137931032</v>
      </c>
      <c r="U5" s="144">
        <f t="shared" ref="U5:U31" si="2">E5/SUM(E5:G5)</f>
        <v>0.39285714285714285</v>
      </c>
      <c r="V5" s="145">
        <f t="shared" ref="V5:V31" si="3">G5/SUM(E5:G5)</f>
        <v>7.1428571428571425E-2</v>
      </c>
      <c r="W5" s="137"/>
      <c r="X5" s="69" t="s">
        <v>37</v>
      </c>
      <c r="Y5" s="70" t="s">
        <v>148</v>
      </c>
      <c r="Z5" s="70" t="s">
        <v>149</v>
      </c>
      <c r="AA5" s="70" t="s">
        <v>110</v>
      </c>
      <c r="AB5" s="70" t="s">
        <v>150</v>
      </c>
      <c r="AC5" s="70" t="s">
        <v>112</v>
      </c>
      <c r="AD5" s="70" t="s">
        <v>153</v>
      </c>
      <c r="AE5" s="71" t="s">
        <v>130</v>
      </c>
      <c r="AF5" s="132" t="s">
        <v>151</v>
      </c>
      <c r="AG5" s="72" t="s">
        <v>152</v>
      </c>
      <c r="AH5" s="137"/>
      <c r="AI5" s="73">
        <v>1</v>
      </c>
      <c r="AJ5" s="74">
        <v>1.45</v>
      </c>
      <c r="AK5" s="74">
        <v>0.78</v>
      </c>
      <c r="AL5" s="74" t="s">
        <v>18</v>
      </c>
      <c r="AM5" s="74">
        <v>0.96</v>
      </c>
      <c r="AN5" s="74" t="s">
        <v>9</v>
      </c>
      <c r="AO5" s="74">
        <f t="shared" ref="AO5:AO23" si="4">AK5+AM5</f>
        <v>1.74</v>
      </c>
      <c r="AP5" s="147">
        <f>AJ5*(1/9.15)</f>
        <v>0.15846994535519124</v>
      </c>
      <c r="AQ5" s="148">
        <f t="shared" ref="AQ5:AQ23" si="5">AP5-AP4</f>
        <v>0.15846994535519124</v>
      </c>
      <c r="AR5" s="149">
        <f>AO5*(1/9.15)</f>
        <v>0.1901639344262295</v>
      </c>
      <c r="AT5" s="73">
        <v>1</v>
      </c>
      <c r="AU5" s="74">
        <v>1.49</v>
      </c>
      <c r="AV5" s="74">
        <v>0.92</v>
      </c>
      <c r="AW5" s="74" t="s">
        <v>10</v>
      </c>
      <c r="AX5" s="74">
        <v>0.93</v>
      </c>
      <c r="AY5" s="74" t="s">
        <v>22</v>
      </c>
      <c r="AZ5" s="74">
        <f t="shared" ref="AZ5:AZ19" si="6">AV5+AX5</f>
        <v>1.85</v>
      </c>
      <c r="BA5" s="147">
        <f>AU5*(1/9.15)</f>
        <v>0.1628415300546448</v>
      </c>
      <c r="BB5" s="148">
        <f t="shared" ref="BB5:BB19" si="7">BA5-BA4</f>
        <v>0.1628415300546448</v>
      </c>
      <c r="BC5" s="149">
        <f>AZ5*(1/9.15)</f>
        <v>0.20218579234972678</v>
      </c>
    </row>
    <row r="6" spans="1:55" ht="15.75" thickTop="1" x14ac:dyDescent="0.25">
      <c r="A6" s="137"/>
      <c r="B6" s="73">
        <v>3</v>
      </c>
      <c r="C6" s="138">
        <f>MAX(X39:X61)</f>
        <v>23</v>
      </c>
      <c r="D6" s="138">
        <v>137</v>
      </c>
      <c r="E6" s="95">
        <v>33</v>
      </c>
      <c r="F6" s="95">
        <v>9</v>
      </c>
      <c r="G6" s="139">
        <v>4</v>
      </c>
      <c r="H6" s="140">
        <f>AVERAGE(AG39:AG61)</f>
        <v>0.16013528153955806</v>
      </c>
      <c r="I6" s="140">
        <f>MEDIAN(AG39:AG61)</f>
        <v>0.12367879781420765</v>
      </c>
      <c r="J6" s="140">
        <f>MIN(AG39:AG61)</f>
        <v>1.5358142076502733E-2</v>
      </c>
      <c r="K6" s="141">
        <f>MAX(AG39:AG61)</f>
        <v>0.48424043715846987</v>
      </c>
      <c r="L6" s="252">
        <f t="shared" si="0"/>
        <v>0.46888229508196716</v>
      </c>
      <c r="M6" s="225">
        <f>(QUARTILE(AG39:AG61,3)-QUARTILE(AG39:AG61,1))/I6</f>
        <v>0.88363829804155125</v>
      </c>
      <c r="N6" s="253">
        <f>AVERAGE(AF39:AF61)</f>
        <v>4.9281871174421947E-2</v>
      </c>
      <c r="O6" s="140">
        <f>MEDIAN(AF39:AF61)</f>
        <v>1.5595752577500566E-2</v>
      </c>
      <c r="P6" s="140">
        <f>MIN(AF39:AF61)</f>
        <v>4.0787915527408236E-3</v>
      </c>
      <c r="Q6" s="142">
        <f>MAX(AF39:AF61)</f>
        <v>0.29429957716273336</v>
      </c>
      <c r="R6" s="142">
        <f>Q6-P6</f>
        <v>0.29022078560999254</v>
      </c>
      <c r="S6" s="225">
        <f>(QUARTILE(AF39:AF61,3)-QUARTILE(AF39:AF61,1))/O6</f>
        <v>2.453005862523983</v>
      </c>
      <c r="T6" s="143">
        <f t="shared" si="1"/>
        <v>15.862068965517242</v>
      </c>
      <c r="U6" s="144">
        <f t="shared" si="2"/>
        <v>0.71739130434782605</v>
      </c>
      <c r="V6" s="145">
        <f t="shared" si="3"/>
        <v>8.6956521739130432E-2</v>
      </c>
      <c r="W6" s="137"/>
      <c r="X6" s="73"/>
      <c r="Y6" s="74"/>
      <c r="Z6" s="74"/>
      <c r="AA6" s="74"/>
      <c r="AB6" s="74"/>
      <c r="AC6" s="74"/>
      <c r="AD6" s="74"/>
      <c r="AE6" s="75"/>
      <c r="AF6" s="146">
        <v>0</v>
      </c>
      <c r="AG6" s="76"/>
      <c r="AH6" s="137"/>
      <c r="AI6" s="73">
        <v>2</v>
      </c>
      <c r="AJ6" s="74">
        <v>1.88</v>
      </c>
      <c r="AK6" s="74">
        <v>0.28000000000000003</v>
      </c>
      <c r="AL6" s="74" t="s">
        <v>9</v>
      </c>
      <c r="AM6" s="74">
        <v>0.56999999999999995</v>
      </c>
      <c r="AN6" s="74" t="s">
        <v>19</v>
      </c>
      <c r="AO6" s="74">
        <f t="shared" si="4"/>
        <v>0.85</v>
      </c>
      <c r="AP6" s="147">
        <f t="shared" ref="AP6:AP23" si="8">AJ6*(1/9.15)</f>
        <v>0.20546448087431693</v>
      </c>
      <c r="AQ6" s="148">
        <f t="shared" si="5"/>
        <v>4.6994535519125691E-2</v>
      </c>
      <c r="AR6" s="149">
        <f t="shared" ref="AR6:AR23" si="9">AO6*(1/9.15)</f>
        <v>9.289617486338797E-2</v>
      </c>
      <c r="AT6" s="73">
        <v>2</v>
      </c>
      <c r="AU6" s="74">
        <v>2.02</v>
      </c>
      <c r="AV6" s="74">
        <v>1.06</v>
      </c>
      <c r="AW6" s="74" t="s">
        <v>22</v>
      </c>
      <c r="AX6" s="74">
        <v>0.55000000000000004</v>
      </c>
      <c r="AY6" s="74" t="s">
        <v>10</v>
      </c>
      <c r="AZ6" s="74">
        <f t="shared" si="6"/>
        <v>1.61</v>
      </c>
      <c r="BA6" s="147">
        <f t="shared" ref="BA6:BA19" si="10">AU6*(1/9.15)</f>
        <v>0.22076502732240436</v>
      </c>
      <c r="BB6" s="148">
        <f t="shared" si="7"/>
        <v>5.7923497267759555E-2</v>
      </c>
      <c r="BC6" s="149">
        <f t="shared" ref="BC6:BC19" si="11">AZ6*(1/9.15)</f>
        <v>0.17595628415300546</v>
      </c>
    </row>
    <row r="7" spans="1:55" x14ac:dyDescent="0.25">
      <c r="A7" s="137"/>
      <c r="B7" s="73">
        <v>4</v>
      </c>
      <c r="C7" s="138">
        <f>MAX(X66:X82)</f>
        <v>17</v>
      </c>
      <c r="D7" s="138">
        <v>220</v>
      </c>
      <c r="E7" s="95">
        <v>15</v>
      </c>
      <c r="F7" s="95">
        <v>17</v>
      </c>
      <c r="G7" s="139">
        <v>2</v>
      </c>
      <c r="H7" s="140">
        <f>AVERAGE(AG66:AG82)</f>
        <v>0.14824815171970429</v>
      </c>
      <c r="I7" s="140">
        <f>MEDIAN(AG66:AG82)</f>
        <v>0.11475409836065571</v>
      </c>
      <c r="J7" s="140">
        <f>MIN(AG66:AG82)</f>
        <v>2.7322404371584699E-2</v>
      </c>
      <c r="K7" s="141">
        <f>MAX(AG66:AG82)</f>
        <v>0.45792349726775949</v>
      </c>
      <c r="L7" s="252">
        <f t="shared" si="0"/>
        <v>0.43060109289617482</v>
      </c>
      <c r="M7" s="225">
        <f>(QUARTILE(AG66:AG82,3)-QUARTILE(AG66:AG82,1))/I7</f>
        <v>0.93333333333333346</v>
      </c>
      <c r="N7" s="253">
        <f>AVERAGE(AF66:AF82)</f>
        <v>6.6602378656380579E-2</v>
      </c>
      <c r="O7" s="140">
        <f>MEDIAN(AF66:AF82)</f>
        <v>4.1530054644808745E-2</v>
      </c>
      <c r="P7" s="140">
        <f>MIN(AF66:AF82)</f>
        <v>5.4644808743168349E-3</v>
      </c>
      <c r="Q7" s="142">
        <f>MAX(AF66:AF82)</f>
        <v>0.33005464480874314</v>
      </c>
      <c r="R7" s="142">
        <f t="shared" ref="R7:R32" si="12">Q7-P7</f>
        <v>0.3245901639344263</v>
      </c>
      <c r="S7" s="225">
        <f>(QUARTILE(AF66:AF82,3)-QUARTILE(AF66:AF82,1))/O7</f>
        <v>1.7105263157894728</v>
      </c>
      <c r="T7" s="143">
        <f t="shared" si="1"/>
        <v>11.724137931034484</v>
      </c>
      <c r="U7" s="144">
        <f t="shared" si="2"/>
        <v>0.44117647058823528</v>
      </c>
      <c r="V7" s="145">
        <f t="shared" si="3"/>
        <v>5.8823529411764705E-2</v>
      </c>
      <c r="W7" s="137"/>
      <c r="X7" s="73">
        <v>1</v>
      </c>
      <c r="Y7" s="74">
        <v>1.87</v>
      </c>
      <c r="Z7" s="74">
        <v>0.21</v>
      </c>
      <c r="AA7" s="74" t="s">
        <v>22</v>
      </c>
      <c r="AB7" s="74">
        <v>2.17</v>
      </c>
      <c r="AC7" s="74" t="s">
        <v>38</v>
      </c>
      <c r="AD7" s="74">
        <f t="shared" ref="AD7:AD16" si="13">Z7+AB7</f>
        <v>2.38</v>
      </c>
      <c r="AE7" s="147">
        <f>Y7*(1/9.15)</f>
        <v>0.20437158469945355</v>
      </c>
      <c r="AF7" s="148">
        <f t="shared" ref="AF7:AF16" si="14">AE7-AE6</f>
        <v>0.20437158469945355</v>
      </c>
      <c r="AG7" s="149">
        <f>AD7*(1/9.15)</f>
        <v>0.26010928961748631</v>
      </c>
      <c r="AH7" s="137"/>
      <c r="AI7" s="73">
        <v>3</v>
      </c>
      <c r="AJ7" s="74">
        <v>1.99</v>
      </c>
      <c r="AK7" s="74">
        <v>0.98</v>
      </c>
      <c r="AL7" s="95" t="s">
        <v>18</v>
      </c>
      <c r="AM7" s="74">
        <v>0.5</v>
      </c>
      <c r="AN7" s="95" t="s">
        <v>9</v>
      </c>
      <c r="AO7" s="74">
        <f t="shared" si="4"/>
        <v>1.48</v>
      </c>
      <c r="AP7" s="147">
        <f t="shared" si="8"/>
        <v>0.2174863387978142</v>
      </c>
      <c r="AQ7" s="148">
        <f t="shared" si="5"/>
        <v>1.2021857923497276E-2</v>
      </c>
      <c r="AR7" s="149">
        <f t="shared" si="9"/>
        <v>0.16174863387978142</v>
      </c>
      <c r="AT7" s="73">
        <v>3</v>
      </c>
      <c r="AU7" s="74">
        <v>5.0199999999999996</v>
      </c>
      <c r="AV7" s="74">
        <v>0.62</v>
      </c>
      <c r="AW7" s="95" t="s">
        <v>22</v>
      </c>
      <c r="AX7" s="74">
        <v>0.77</v>
      </c>
      <c r="AY7" s="95" t="s">
        <v>10</v>
      </c>
      <c r="AZ7" s="74">
        <f t="shared" si="6"/>
        <v>1.3900000000000001</v>
      </c>
      <c r="BA7" s="147">
        <f t="shared" si="10"/>
        <v>0.54863387978142075</v>
      </c>
      <c r="BB7" s="148">
        <f t="shared" si="7"/>
        <v>0.32786885245901642</v>
      </c>
      <c r="BC7" s="149">
        <f t="shared" si="11"/>
        <v>0.15191256830601094</v>
      </c>
    </row>
    <row r="8" spans="1:55" x14ac:dyDescent="0.25">
      <c r="A8" s="137"/>
      <c r="B8" s="73">
        <v>5</v>
      </c>
      <c r="C8" s="138">
        <f>MAX(X87:X97)</f>
        <v>11</v>
      </c>
      <c r="D8" s="138">
        <v>520</v>
      </c>
      <c r="E8" s="95">
        <v>4</v>
      </c>
      <c r="F8" s="95">
        <v>12</v>
      </c>
      <c r="G8" s="139">
        <v>6</v>
      </c>
      <c r="H8" s="140">
        <f>AVERAGE(AG87:AG97)</f>
        <v>0.25981122702434178</v>
      </c>
      <c r="I8" s="140">
        <f>MEDIAN(AG87:AG97)</f>
        <v>0.22513661202185792</v>
      </c>
      <c r="J8" s="140">
        <f>MIN(AG87:AG97)</f>
        <v>9.1803278688524587E-2</v>
      </c>
      <c r="K8" s="141">
        <f>MAX(AG87:AG97)</f>
        <v>0.48306010928961746</v>
      </c>
      <c r="L8" s="252">
        <f t="shared" si="0"/>
        <v>0.39125683060109284</v>
      </c>
      <c r="M8" s="225">
        <f>(QUARTILE(AG87:AG97,3)-QUARTILE(AG87:AG97,1))/I8</f>
        <v>0.87864077669902918</v>
      </c>
      <c r="N8" s="253">
        <f>AVERAGE(AF87:AF97)</f>
        <v>0.10283159463487332</v>
      </c>
      <c r="O8" s="140">
        <f>MEDIAN(AF87:AF97)</f>
        <v>8.0874316939890778E-2</v>
      </c>
      <c r="P8" s="140">
        <f>MIN(AF87:AF97)</f>
        <v>0</v>
      </c>
      <c r="Q8" s="142">
        <f>MAX(AF87:AF97)</f>
        <v>0.32896174863387972</v>
      </c>
      <c r="R8" s="142">
        <f t="shared" si="12"/>
        <v>0.32896174863387972</v>
      </c>
      <c r="S8" s="225">
        <f>(QUARTILE(AF87:AF97,3)-QUARTILE(AF87:AF97,1))/O8</f>
        <v>1.6216216216216193</v>
      </c>
      <c r="T8" s="143">
        <f t="shared" si="1"/>
        <v>7.5862068965517242</v>
      </c>
      <c r="U8" s="144">
        <f t="shared" si="2"/>
        <v>0.18181818181818182</v>
      </c>
      <c r="V8" s="145">
        <f t="shared" si="3"/>
        <v>0.27272727272727271</v>
      </c>
      <c r="W8" s="137"/>
      <c r="X8" s="73">
        <v>2</v>
      </c>
      <c r="Y8" s="74">
        <v>1.87</v>
      </c>
      <c r="Z8" s="74">
        <v>0.48</v>
      </c>
      <c r="AA8" s="74" t="s">
        <v>10</v>
      </c>
      <c r="AB8" s="74">
        <v>0</v>
      </c>
      <c r="AC8" s="74" t="s">
        <v>10</v>
      </c>
      <c r="AD8" s="74">
        <f t="shared" si="13"/>
        <v>0.48</v>
      </c>
      <c r="AE8" s="147">
        <f t="shared" ref="AE8:AE16" si="15">Y8*(1/9.15)</f>
        <v>0.20437158469945355</v>
      </c>
      <c r="AF8" s="148">
        <f t="shared" si="14"/>
        <v>0</v>
      </c>
      <c r="AG8" s="149">
        <f t="shared" ref="AG8:AG16" si="16">AD8*(1/9.15)</f>
        <v>5.2459016393442616E-2</v>
      </c>
      <c r="AH8" s="137"/>
      <c r="AI8" s="73">
        <v>4</v>
      </c>
      <c r="AJ8" s="95">
        <v>5.0199999999999996</v>
      </c>
      <c r="AK8" s="95">
        <v>0.71</v>
      </c>
      <c r="AL8" s="95" t="s">
        <v>18</v>
      </c>
      <c r="AM8" s="95">
        <v>0.85</v>
      </c>
      <c r="AN8" s="95" t="s">
        <v>9</v>
      </c>
      <c r="AO8" s="74">
        <f t="shared" si="4"/>
        <v>1.56</v>
      </c>
      <c r="AP8" s="147">
        <f t="shared" si="8"/>
        <v>0.54863387978142075</v>
      </c>
      <c r="AQ8" s="148">
        <f t="shared" si="5"/>
        <v>0.33114754098360655</v>
      </c>
      <c r="AR8" s="149">
        <f t="shared" si="9"/>
        <v>0.17049180327868851</v>
      </c>
      <c r="AT8" s="73">
        <v>4</v>
      </c>
      <c r="AU8" s="95">
        <v>5.3</v>
      </c>
      <c r="AV8" s="95">
        <v>2.41</v>
      </c>
      <c r="AW8" s="95" t="s">
        <v>38</v>
      </c>
      <c r="AX8" s="95">
        <v>2.04</v>
      </c>
      <c r="AY8" s="95" t="s">
        <v>38</v>
      </c>
      <c r="AZ8" s="74">
        <f t="shared" si="6"/>
        <v>4.45</v>
      </c>
      <c r="BA8" s="147">
        <f t="shared" si="10"/>
        <v>0.57923497267759561</v>
      </c>
      <c r="BB8" s="148">
        <f t="shared" si="7"/>
        <v>3.0601092896174853E-2</v>
      </c>
      <c r="BC8" s="149">
        <f t="shared" si="11"/>
        <v>0.48633879781420764</v>
      </c>
    </row>
    <row r="9" spans="1:55" x14ac:dyDescent="0.25">
      <c r="A9" s="137"/>
      <c r="B9" s="73">
        <v>6</v>
      </c>
      <c r="C9" s="138">
        <f>MAX(X102:X123)</f>
        <v>22</v>
      </c>
      <c r="D9" s="138">
        <v>326</v>
      </c>
      <c r="E9" s="95">
        <v>12</v>
      </c>
      <c r="F9" s="95">
        <v>26</v>
      </c>
      <c r="G9" s="139">
        <v>6</v>
      </c>
      <c r="H9" s="140">
        <f>AVERAGE(AG102:AG123)</f>
        <v>0.1595131644311972</v>
      </c>
      <c r="I9" s="140">
        <f>MEDIAN(AG102:AG123)</f>
        <v>0.12950819672131147</v>
      </c>
      <c r="J9" s="140">
        <f>MIN(AG102:AG123)</f>
        <v>1.5300546448087433E-2</v>
      </c>
      <c r="K9" s="141">
        <f>MAX(AG102:AG123)</f>
        <v>0.48743169398907099</v>
      </c>
      <c r="L9" s="252">
        <f t="shared" si="0"/>
        <v>0.47213114754098356</v>
      </c>
      <c r="M9" s="225">
        <f>(QUARTILE(AG102:AG123,3)-QUARTILE(AG102:AG123,1))/I9</f>
        <v>1.1181434599156117</v>
      </c>
      <c r="N9" s="253">
        <f>AVERAGE(AF102:AF123)</f>
        <v>5.111773472429209E-2</v>
      </c>
      <c r="O9" s="140">
        <f>MEDIAN(AF102:AF123)</f>
        <v>1.9672131147540864E-2</v>
      </c>
      <c r="P9" s="140">
        <f>MIN(AF102:AF123)</f>
        <v>0</v>
      </c>
      <c r="Q9" s="142">
        <f>MAX(AF102:AF123)</f>
        <v>0.29836065573770493</v>
      </c>
      <c r="R9" s="142">
        <f t="shared" si="12"/>
        <v>0.29836065573770493</v>
      </c>
      <c r="S9" s="225">
        <f>(QUARTILE(AF102:AF123,3)-QUARTILE(AF102:AF123,1))/O9</f>
        <v>2.4305555555555696</v>
      </c>
      <c r="T9" s="143">
        <f t="shared" si="1"/>
        <v>15.172413793103448</v>
      </c>
      <c r="U9" s="144">
        <f t="shared" si="2"/>
        <v>0.27272727272727271</v>
      </c>
      <c r="V9" s="145">
        <f t="shared" si="3"/>
        <v>0.13636363636363635</v>
      </c>
      <c r="W9" s="137"/>
      <c r="X9" s="73">
        <v>3</v>
      </c>
      <c r="Y9" s="74">
        <v>1.99</v>
      </c>
      <c r="Z9" s="74">
        <v>2.76</v>
      </c>
      <c r="AA9" s="95" t="s">
        <v>19</v>
      </c>
      <c r="AB9" s="74">
        <v>0.51</v>
      </c>
      <c r="AC9" s="95" t="s">
        <v>10</v>
      </c>
      <c r="AD9" s="74">
        <f t="shared" si="13"/>
        <v>3.2699999999999996</v>
      </c>
      <c r="AE9" s="147">
        <f t="shared" si="15"/>
        <v>0.2174863387978142</v>
      </c>
      <c r="AF9" s="148">
        <f t="shared" si="14"/>
        <v>1.3114754098360659E-2</v>
      </c>
      <c r="AG9" s="149">
        <f t="shared" si="16"/>
        <v>0.35737704918032781</v>
      </c>
      <c r="AH9" s="137"/>
      <c r="AI9" s="73">
        <v>5</v>
      </c>
      <c r="AJ9" s="95">
        <v>5.3</v>
      </c>
      <c r="AK9" s="95">
        <v>0.75</v>
      </c>
      <c r="AL9" s="95" t="s">
        <v>9</v>
      </c>
      <c r="AM9" s="95">
        <v>0.76</v>
      </c>
      <c r="AN9" s="95" t="s">
        <v>9</v>
      </c>
      <c r="AO9" s="74">
        <f t="shared" si="4"/>
        <v>1.51</v>
      </c>
      <c r="AP9" s="147">
        <f t="shared" si="8"/>
        <v>0.57923497267759561</v>
      </c>
      <c r="AQ9" s="148">
        <f t="shared" si="5"/>
        <v>3.0601092896174853E-2</v>
      </c>
      <c r="AR9" s="149">
        <f t="shared" si="9"/>
        <v>0.16502732240437157</v>
      </c>
      <c r="AT9" s="73">
        <v>5</v>
      </c>
      <c r="AU9" s="95">
        <v>5.85</v>
      </c>
      <c r="AV9" s="95">
        <v>0</v>
      </c>
      <c r="AW9" s="95" t="s">
        <v>22</v>
      </c>
      <c r="AX9" s="95">
        <v>2.02</v>
      </c>
      <c r="AY9" s="95" t="s">
        <v>38</v>
      </c>
      <c r="AZ9" s="74">
        <f t="shared" si="6"/>
        <v>2.02</v>
      </c>
      <c r="BA9" s="147">
        <f t="shared" si="10"/>
        <v>0.6393442622950819</v>
      </c>
      <c r="BB9" s="148">
        <f t="shared" si="7"/>
        <v>6.0109289617486295E-2</v>
      </c>
      <c r="BC9" s="149">
        <f t="shared" si="11"/>
        <v>0.22076502732240436</v>
      </c>
    </row>
    <row r="10" spans="1:55" x14ac:dyDescent="0.25">
      <c r="A10" s="137"/>
      <c r="B10" s="73">
        <v>7</v>
      </c>
      <c r="C10" s="138">
        <f>MAX(X128:X140)</f>
        <v>13</v>
      </c>
      <c r="D10" s="138">
        <v>300</v>
      </c>
      <c r="E10" s="95">
        <v>7</v>
      </c>
      <c r="F10" s="95">
        <v>14</v>
      </c>
      <c r="G10" s="139">
        <v>5</v>
      </c>
      <c r="H10" s="140">
        <f>AVERAGE(AG128:AG140)</f>
        <v>0.22513661202185789</v>
      </c>
      <c r="I10" s="140">
        <f>MEDIAN(AG128:AG140)</f>
        <v>0.21202185792349726</v>
      </c>
      <c r="J10" s="140">
        <f>MIN(AG128:AG140)</f>
        <v>8.9617486338797805E-2</v>
      </c>
      <c r="K10" s="141">
        <f>MAX(AG128:AG140)</f>
        <v>0.48743169398907099</v>
      </c>
      <c r="L10" s="252">
        <f t="shared" si="0"/>
        <v>0.3978142076502732</v>
      </c>
      <c r="M10" s="225">
        <f>(QUARTILE(AG128:AG140,3)-QUARTILE(AG128:AG140,1))/I10</f>
        <v>0.90721649484536093</v>
      </c>
      <c r="N10" s="253">
        <f>AVERAGE(AF128:AF140)</f>
        <v>8.6591004623791518E-2</v>
      </c>
      <c r="O10" s="140">
        <f>MEDIAN(AF128:AF140)</f>
        <v>6.3387978142076418E-2</v>
      </c>
      <c r="P10" s="140">
        <f>MIN(AF128:AF140)</f>
        <v>0</v>
      </c>
      <c r="Q10" s="142">
        <f>MAX(AF128:AF140)</f>
        <v>0.33333333333333337</v>
      </c>
      <c r="R10" s="142">
        <f t="shared" si="12"/>
        <v>0.33333333333333337</v>
      </c>
      <c r="S10" s="225">
        <f>(QUARTILE(AF128:AF140,3)-QUARTILE(AF128:AF140,1))/O10</f>
        <v>1.0862068965517262</v>
      </c>
      <c r="T10" s="143">
        <f t="shared" si="1"/>
        <v>8.9655172413793114</v>
      </c>
      <c r="U10" s="144">
        <f t="shared" si="2"/>
        <v>0.26923076923076922</v>
      </c>
      <c r="V10" s="145">
        <f t="shared" si="3"/>
        <v>0.19230769230769232</v>
      </c>
      <c r="W10" s="137"/>
      <c r="X10" s="73">
        <v>4</v>
      </c>
      <c r="Y10" s="95">
        <v>5.29</v>
      </c>
      <c r="Z10" s="95">
        <v>2.39</v>
      </c>
      <c r="AA10" s="95" t="s">
        <v>19</v>
      </c>
      <c r="AB10" s="95">
        <v>2.0299999999999998</v>
      </c>
      <c r="AC10" s="95" t="s">
        <v>19</v>
      </c>
      <c r="AD10" s="74">
        <f t="shared" si="13"/>
        <v>4.42</v>
      </c>
      <c r="AE10" s="147">
        <f t="shared" si="15"/>
        <v>0.57814207650273219</v>
      </c>
      <c r="AF10" s="148">
        <f t="shared" si="14"/>
        <v>0.36065573770491799</v>
      </c>
      <c r="AG10" s="149">
        <f t="shared" si="16"/>
        <v>0.48306010928961746</v>
      </c>
      <c r="AH10" s="137"/>
      <c r="AI10" s="73">
        <v>6</v>
      </c>
      <c r="AJ10" s="95">
        <v>5.31</v>
      </c>
      <c r="AK10" s="95">
        <v>0.39</v>
      </c>
      <c r="AL10" s="95" t="s">
        <v>18</v>
      </c>
      <c r="AM10" s="95">
        <v>0.06</v>
      </c>
      <c r="AN10" s="95" t="s">
        <v>9</v>
      </c>
      <c r="AO10" s="74">
        <f t="shared" si="4"/>
        <v>0.45</v>
      </c>
      <c r="AP10" s="147">
        <f t="shared" si="8"/>
        <v>0.58032786885245891</v>
      </c>
      <c r="AQ10" s="148">
        <f t="shared" si="5"/>
        <v>1.0928961748633004E-3</v>
      </c>
      <c r="AR10" s="149">
        <f t="shared" si="9"/>
        <v>4.9180327868852458E-2</v>
      </c>
      <c r="AT10" s="73">
        <v>6</v>
      </c>
      <c r="AU10" s="95">
        <v>6.15</v>
      </c>
      <c r="AV10" s="95">
        <v>0</v>
      </c>
      <c r="AW10" s="95" t="s">
        <v>22</v>
      </c>
      <c r="AX10" s="95">
        <v>2.0499999999999998</v>
      </c>
      <c r="AY10" s="95" t="s">
        <v>38</v>
      </c>
      <c r="AZ10" s="74">
        <f t="shared" si="6"/>
        <v>2.0499999999999998</v>
      </c>
      <c r="BA10" s="147">
        <f t="shared" si="10"/>
        <v>0.67213114754098358</v>
      </c>
      <c r="BB10" s="148">
        <f t="shared" si="7"/>
        <v>3.2786885245901676E-2</v>
      </c>
      <c r="BC10" s="149">
        <f t="shared" si="11"/>
        <v>0.22404371584699451</v>
      </c>
    </row>
    <row r="11" spans="1:55" x14ac:dyDescent="0.25">
      <c r="A11" s="137"/>
      <c r="B11" s="73">
        <v>8</v>
      </c>
      <c r="C11" s="138">
        <f>MAX(X145:X158)</f>
        <v>14</v>
      </c>
      <c r="D11" s="138">
        <v>296</v>
      </c>
      <c r="E11" s="95">
        <v>5</v>
      </c>
      <c r="F11" s="95">
        <v>16</v>
      </c>
      <c r="G11" s="139">
        <v>7</v>
      </c>
      <c r="H11" s="140">
        <f>AVERAGE(AG145:AG158)</f>
        <v>0.21233411397345825</v>
      </c>
      <c r="I11" s="140">
        <f>MEDIAN(AG145:AG158)</f>
        <v>0.18852459016393441</v>
      </c>
      <c r="J11" s="140">
        <f>MIN(AG145:AG158)</f>
        <v>0.10054644808743168</v>
      </c>
      <c r="K11" s="141">
        <f>MAX(AG145:AG158)</f>
        <v>0.46666666666666662</v>
      </c>
      <c r="L11" s="252">
        <f t="shared" si="0"/>
        <v>0.36612021857923494</v>
      </c>
      <c r="M11" s="225">
        <f>(QUARTILE(AG145:AG158,3)-QUARTILE(AG145:AG158,1))/I11</f>
        <v>0.47246376811594204</v>
      </c>
      <c r="N11" s="253">
        <f>AVERAGE(AF145:AF158)</f>
        <v>8.0483996877439498E-2</v>
      </c>
      <c r="O11" s="140">
        <f>MEDIAN(AF145:AF158)</f>
        <v>4.3169398907103806E-2</v>
      </c>
      <c r="P11" s="140">
        <f>MIN(AF145:AF158)</f>
        <v>8.7431693989071801E-3</v>
      </c>
      <c r="Q11" s="142">
        <f>MAX(AF145:AF158)</f>
        <v>0.33224043715846996</v>
      </c>
      <c r="R11" s="142">
        <f t="shared" si="12"/>
        <v>0.32349726775956278</v>
      </c>
      <c r="S11" s="225">
        <f>(QUARTILE(AF145:AF158,3)-QUARTILE(AF145:AF158,1))/O11</f>
        <v>1.468354430379748</v>
      </c>
      <c r="T11" s="143">
        <f t="shared" si="1"/>
        <v>9.6551724137931032</v>
      </c>
      <c r="U11" s="144">
        <f t="shared" si="2"/>
        <v>0.17857142857142858</v>
      </c>
      <c r="V11" s="145">
        <f t="shared" si="3"/>
        <v>0.25</v>
      </c>
      <c r="W11" s="137"/>
      <c r="X11" s="73">
        <v>5</v>
      </c>
      <c r="Y11" s="95">
        <v>7.53</v>
      </c>
      <c r="Z11" s="95">
        <v>3.79</v>
      </c>
      <c r="AA11" s="95" t="s">
        <v>38</v>
      </c>
      <c r="AB11" s="95">
        <v>1.77</v>
      </c>
      <c r="AC11" s="95" t="s">
        <v>10</v>
      </c>
      <c r="AD11" s="74">
        <f t="shared" si="13"/>
        <v>5.5600000000000005</v>
      </c>
      <c r="AE11" s="147">
        <f t="shared" si="15"/>
        <v>0.82295081967213113</v>
      </c>
      <c r="AF11" s="148">
        <f t="shared" si="14"/>
        <v>0.24480874316939893</v>
      </c>
      <c r="AG11" s="149">
        <f t="shared" si="16"/>
        <v>0.60765027322404375</v>
      </c>
      <c r="AH11" s="137"/>
      <c r="AI11" s="73">
        <v>7</v>
      </c>
      <c r="AJ11" s="95">
        <v>5.76</v>
      </c>
      <c r="AK11" s="95">
        <v>0.25</v>
      </c>
      <c r="AL11" s="95" t="s">
        <v>18</v>
      </c>
      <c r="AM11" s="95">
        <v>0.91</v>
      </c>
      <c r="AN11" s="95" t="s">
        <v>18</v>
      </c>
      <c r="AO11" s="74">
        <f t="shared" si="4"/>
        <v>1.1600000000000001</v>
      </c>
      <c r="AP11" s="147">
        <f t="shared" si="8"/>
        <v>0.62950819672131142</v>
      </c>
      <c r="AQ11" s="148">
        <f t="shared" si="5"/>
        <v>4.9180327868852514E-2</v>
      </c>
      <c r="AR11" s="149">
        <f t="shared" si="9"/>
        <v>0.12677595628415303</v>
      </c>
      <c r="AT11" s="73">
        <v>7</v>
      </c>
      <c r="AU11" s="95">
        <v>7.53</v>
      </c>
      <c r="AV11" s="95">
        <v>3.36</v>
      </c>
      <c r="AW11" s="95" t="s">
        <v>10</v>
      </c>
      <c r="AX11" s="95">
        <v>1.95</v>
      </c>
      <c r="AY11" s="95" t="s">
        <v>10</v>
      </c>
      <c r="AZ11" s="74">
        <f t="shared" si="6"/>
        <v>5.31</v>
      </c>
      <c r="BA11" s="147">
        <f t="shared" si="10"/>
        <v>0.82295081967213113</v>
      </c>
      <c r="BB11" s="148">
        <f t="shared" si="7"/>
        <v>0.15081967213114755</v>
      </c>
      <c r="BC11" s="149">
        <f t="shared" si="11"/>
        <v>0.58032786885245891</v>
      </c>
    </row>
    <row r="12" spans="1:55" x14ac:dyDescent="0.25">
      <c r="A12" s="137"/>
      <c r="B12" s="73">
        <v>9</v>
      </c>
      <c r="C12" s="138">
        <f>MAX(X163:X174)</f>
        <v>12</v>
      </c>
      <c r="D12" s="138">
        <v>240</v>
      </c>
      <c r="E12" s="95">
        <v>1</v>
      </c>
      <c r="F12" s="95">
        <v>14</v>
      </c>
      <c r="G12" s="139">
        <v>9</v>
      </c>
      <c r="H12" s="140">
        <f>AVERAGE(AG163:AG174)</f>
        <v>0.24362477231329693</v>
      </c>
      <c r="I12" s="140">
        <f>MEDIAN(AG163:AG174)</f>
        <v>0.22732240437158469</v>
      </c>
      <c r="J12" s="140">
        <f>MIN(AG163:AG174)</f>
        <v>9.94535519125683E-2</v>
      </c>
      <c r="K12" s="141">
        <f>MAX(AG163:AG174)</f>
        <v>0.48524590163934417</v>
      </c>
      <c r="L12" s="252">
        <f t="shared" si="0"/>
        <v>0.3857923497267759</v>
      </c>
      <c r="M12" s="225">
        <f>(QUARTILE(AG163:AG174,3)-QUARTILE(AG163:AG174,1))/I12</f>
        <v>0.55889423076923084</v>
      </c>
      <c r="N12" s="253">
        <f>AVERAGE(AF163:AF174)</f>
        <v>9.4080145719489972E-2</v>
      </c>
      <c r="O12" s="140">
        <f>MEDIAN(AF163:AF174)</f>
        <v>5.3005464480874398E-2</v>
      </c>
      <c r="P12" s="140">
        <f>MIN(AF163:AF174)</f>
        <v>8.7431693989071801E-3</v>
      </c>
      <c r="Q12" s="142">
        <f>MAX(AF163:AF174)</f>
        <v>0.33005464480874314</v>
      </c>
      <c r="R12" s="142">
        <f t="shared" si="12"/>
        <v>0.32131147540983596</v>
      </c>
      <c r="S12" s="225">
        <f>(QUARTILE(AF163:AF174,3)-QUARTILE(AF163:AF174,1))/O12</f>
        <v>1.6082474226804093</v>
      </c>
      <c r="T12" s="143">
        <f t="shared" si="1"/>
        <v>8.2758620689655178</v>
      </c>
      <c r="U12" s="144">
        <f t="shared" si="2"/>
        <v>4.1666666666666664E-2</v>
      </c>
      <c r="V12" s="145">
        <f t="shared" si="3"/>
        <v>0.375</v>
      </c>
      <c r="W12" s="137"/>
      <c r="X12" s="73">
        <v>6</v>
      </c>
      <c r="Y12" s="95">
        <v>7.92</v>
      </c>
      <c r="Z12" s="95">
        <v>1.59</v>
      </c>
      <c r="AA12" s="95" t="s">
        <v>22</v>
      </c>
      <c r="AB12" s="95">
        <v>0.36</v>
      </c>
      <c r="AC12" s="95" t="s">
        <v>10</v>
      </c>
      <c r="AD12" s="74">
        <f t="shared" si="13"/>
        <v>1.9500000000000002</v>
      </c>
      <c r="AE12" s="147">
        <f t="shared" si="15"/>
        <v>0.86557377049180328</v>
      </c>
      <c r="AF12" s="148">
        <f t="shared" si="14"/>
        <v>4.2622950819672156E-2</v>
      </c>
      <c r="AG12" s="149">
        <f t="shared" si="16"/>
        <v>0.21311475409836067</v>
      </c>
      <c r="AH12" s="137"/>
      <c r="AI12" s="73">
        <v>8</v>
      </c>
      <c r="AJ12" s="95">
        <v>5.84</v>
      </c>
      <c r="AK12" s="95">
        <v>0.22</v>
      </c>
      <c r="AL12" s="95" t="s">
        <v>18</v>
      </c>
      <c r="AM12" s="95">
        <v>2.0099999999999998</v>
      </c>
      <c r="AN12" s="95" t="s">
        <v>19</v>
      </c>
      <c r="AO12" s="74">
        <f t="shared" si="4"/>
        <v>2.23</v>
      </c>
      <c r="AP12" s="147">
        <f t="shared" si="8"/>
        <v>0.63825136612021849</v>
      </c>
      <c r="AQ12" s="148">
        <f t="shared" si="5"/>
        <v>8.7431693989070691E-3</v>
      </c>
      <c r="AR12" s="149">
        <f t="shared" si="9"/>
        <v>0.2437158469945355</v>
      </c>
      <c r="AT12" s="73">
        <v>8</v>
      </c>
      <c r="AU12" s="95">
        <v>7.95</v>
      </c>
      <c r="AV12" s="95">
        <v>2.2999999999999998</v>
      </c>
      <c r="AW12" s="95" t="s">
        <v>38</v>
      </c>
      <c r="AX12" s="95">
        <v>1.8</v>
      </c>
      <c r="AY12" s="95" t="s">
        <v>22</v>
      </c>
      <c r="AZ12" s="74">
        <f t="shared" si="6"/>
        <v>4.0999999999999996</v>
      </c>
      <c r="BA12" s="147">
        <f t="shared" si="10"/>
        <v>0.86885245901639341</v>
      </c>
      <c r="BB12" s="148">
        <f t="shared" si="7"/>
        <v>4.5901639344262279E-2</v>
      </c>
      <c r="BC12" s="149">
        <f t="shared" si="11"/>
        <v>0.44808743169398901</v>
      </c>
    </row>
    <row r="13" spans="1:55" x14ac:dyDescent="0.25">
      <c r="A13" s="137"/>
      <c r="B13" s="73">
        <v>10</v>
      </c>
      <c r="C13" s="138">
        <f>MAX(X179:X195)</f>
        <v>17</v>
      </c>
      <c r="D13" s="138" t="s">
        <v>73</v>
      </c>
      <c r="E13" s="95">
        <v>11</v>
      </c>
      <c r="F13" s="95">
        <v>13</v>
      </c>
      <c r="G13" s="139">
        <v>10</v>
      </c>
      <c r="H13" s="140">
        <f>AVERAGE(AG179:AG195)</f>
        <v>0.24114432658309226</v>
      </c>
      <c r="I13" s="140">
        <f>MEDIAN(AG179:AG195)</f>
        <v>0.2349726775956284</v>
      </c>
      <c r="J13" s="140">
        <f>MIN(AG179:AG195)</f>
        <v>6.9945355191256831E-2</v>
      </c>
      <c r="K13" s="141">
        <f>MAX(AG179:AG195)</f>
        <v>0.48306010928961746</v>
      </c>
      <c r="L13" s="252">
        <f t="shared" si="0"/>
        <v>0.41311475409836063</v>
      </c>
      <c r="M13" s="225">
        <f>(QUARTILE(AG179:AG195,3)-QUARTILE(AG179:AG195,1))/I13</f>
        <v>0.3534883720930232</v>
      </c>
      <c r="N13" s="253">
        <f>AVERAGE(AF179:AF195)</f>
        <v>6.6538090646094505E-2</v>
      </c>
      <c r="O13" s="140">
        <f>MEDIAN(AF179:AF195)</f>
        <v>3.1693989071038264E-2</v>
      </c>
      <c r="P13" s="140">
        <f>MIN(AF179:AF195)</f>
        <v>0</v>
      </c>
      <c r="Q13" s="142">
        <f>MAX(AF179:AF195)</f>
        <v>0.33114754098360655</v>
      </c>
      <c r="R13" s="142">
        <f t="shared" si="12"/>
        <v>0.33114754098360655</v>
      </c>
      <c r="S13" s="225">
        <f>(QUARTILE(AF179:AF195,3)-QUARTILE(AF179:AF195,1))/O13</f>
        <v>2.3448275862068968</v>
      </c>
      <c r="T13" s="143">
        <f t="shared" si="1"/>
        <v>11.724137931034484</v>
      </c>
      <c r="U13" s="144">
        <f t="shared" si="2"/>
        <v>0.3235294117647059</v>
      </c>
      <c r="V13" s="145">
        <f t="shared" si="3"/>
        <v>0.29411764705882354</v>
      </c>
      <c r="W13" s="137"/>
      <c r="X13" s="73">
        <v>7</v>
      </c>
      <c r="Y13" s="95">
        <v>8.65</v>
      </c>
      <c r="Z13" s="95">
        <v>0.96</v>
      </c>
      <c r="AA13" s="95" t="s">
        <v>22</v>
      </c>
      <c r="AB13" s="95">
        <v>2.06</v>
      </c>
      <c r="AC13" s="95" t="s">
        <v>38</v>
      </c>
      <c r="AD13" s="74">
        <f t="shared" si="13"/>
        <v>3.02</v>
      </c>
      <c r="AE13" s="147">
        <f t="shared" si="15"/>
        <v>0.94535519125683065</v>
      </c>
      <c r="AF13" s="148">
        <f t="shared" si="14"/>
        <v>7.9781420765027367E-2</v>
      </c>
      <c r="AG13" s="149">
        <f t="shared" si="16"/>
        <v>0.33005464480874314</v>
      </c>
      <c r="AH13" s="137"/>
      <c r="AI13" s="73">
        <v>9</v>
      </c>
      <c r="AJ13" s="95">
        <v>7.92</v>
      </c>
      <c r="AK13" s="95">
        <v>1.66</v>
      </c>
      <c r="AL13" s="95" t="s">
        <v>18</v>
      </c>
      <c r="AM13" s="95">
        <v>0.32</v>
      </c>
      <c r="AN13" s="95" t="s">
        <v>18</v>
      </c>
      <c r="AO13" s="74">
        <f t="shared" si="4"/>
        <v>1.98</v>
      </c>
      <c r="AP13" s="147">
        <f t="shared" si="8"/>
        <v>0.86557377049180328</v>
      </c>
      <c r="AQ13" s="148">
        <f t="shared" si="5"/>
        <v>0.2273224043715848</v>
      </c>
      <c r="AR13" s="149">
        <f t="shared" si="9"/>
        <v>0.21639344262295082</v>
      </c>
      <c r="AT13" s="73">
        <v>9</v>
      </c>
      <c r="AU13" s="95">
        <v>8.6300000000000008</v>
      </c>
      <c r="AV13" s="95">
        <v>2.31</v>
      </c>
      <c r="AW13" s="95" t="s">
        <v>38</v>
      </c>
      <c r="AX13" s="95">
        <v>2.0499999999999998</v>
      </c>
      <c r="AY13" s="95" t="s">
        <v>38</v>
      </c>
      <c r="AZ13" s="74">
        <f t="shared" si="6"/>
        <v>4.3599999999999994</v>
      </c>
      <c r="BA13" s="147">
        <f t="shared" si="10"/>
        <v>0.94316939890710383</v>
      </c>
      <c r="BB13" s="148">
        <f t="shared" si="7"/>
        <v>7.4316939890710421E-2</v>
      </c>
      <c r="BC13" s="149">
        <f t="shared" si="11"/>
        <v>0.4765027322404371</v>
      </c>
    </row>
    <row r="14" spans="1:55" x14ac:dyDescent="0.25">
      <c r="A14" s="137"/>
      <c r="B14" s="73">
        <v>11</v>
      </c>
      <c r="C14" s="138">
        <f>MAX(AI5:AI23)</f>
        <v>19</v>
      </c>
      <c r="D14" s="138">
        <v>203</v>
      </c>
      <c r="E14" s="95">
        <v>16</v>
      </c>
      <c r="F14" s="95">
        <v>19</v>
      </c>
      <c r="G14" s="139">
        <v>3</v>
      </c>
      <c r="H14" s="140">
        <f>AVERAGE(AR5:AR23)</f>
        <v>0.16065573770491803</v>
      </c>
      <c r="I14" s="140">
        <f>MEDIAN(AR5:AR23)</f>
        <v>0.16174863387978142</v>
      </c>
      <c r="J14" s="140">
        <f>MIN(AR5:AR23)</f>
        <v>2.8415300546448089E-2</v>
      </c>
      <c r="K14" s="141">
        <f>MAX(AR5:AR23)</f>
        <v>0.41967213114754093</v>
      </c>
      <c r="L14" s="252">
        <f t="shared" si="0"/>
        <v>0.39125683060109284</v>
      </c>
      <c r="M14" s="225">
        <f>(QUARTILE(AR5:AR23,3)-QUARTILE(AR5:AR23,1))/I14</f>
        <v>0.70945945945945954</v>
      </c>
      <c r="N14" s="253">
        <f>AVERAGE(AQ5:AQ23)</f>
        <v>5.9419039401783141E-2</v>
      </c>
      <c r="O14" s="140">
        <f>MEDIAN(AQ5:AQ23)</f>
        <v>1.857923497267755E-2</v>
      </c>
      <c r="P14" s="140">
        <f>MIN(AQ5:AQ23)</f>
        <v>1.0928961748633004E-3</v>
      </c>
      <c r="Q14" s="142">
        <f>MAX(AQ5:AQ23)</f>
        <v>0.33114754098360655</v>
      </c>
      <c r="R14" s="142">
        <f t="shared" si="12"/>
        <v>0.33005464480874325</v>
      </c>
      <c r="S14" s="225">
        <f>(QUARTILE(AQ5:AQ23,3)-QUARTILE(AQ5:AQ23,1))/O14</f>
        <v>2.5294117647058951</v>
      </c>
      <c r="T14" s="143">
        <f t="shared" si="1"/>
        <v>13.103448275862069</v>
      </c>
      <c r="U14" s="144">
        <f t="shared" si="2"/>
        <v>0.42105263157894735</v>
      </c>
      <c r="V14" s="145">
        <f t="shared" si="3"/>
        <v>7.8947368421052627E-2</v>
      </c>
      <c r="W14" s="137"/>
      <c r="X14" s="73">
        <v>8</v>
      </c>
      <c r="Y14" s="95">
        <v>8.77</v>
      </c>
      <c r="Z14" s="95">
        <v>0.95</v>
      </c>
      <c r="AA14" s="95" t="s">
        <v>22</v>
      </c>
      <c r="AB14" s="95">
        <v>0.53</v>
      </c>
      <c r="AC14" s="95" t="s">
        <v>10</v>
      </c>
      <c r="AD14" s="74">
        <f t="shared" si="13"/>
        <v>1.48</v>
      </c>
      <c r="AE14" s="147">
        <f t="shared" si="15"/>
        <v>0.95846994535519114</v>
      </c>
      <c r="AF14" s="148">
        <f t="shared" si="14"/>
        <v>1.3114754098360493E-2</v>
      </c>
      <c r="AG14" s="149">
        <f t="shared" si="16"/>
        <v>0.16174863387978142</v>
      </c>
      <c r="AH14" s="137"/>
      <c r="AI14" s="73">
        <v>10</v>
      </c>
      <c r="AJ14" s="95">
        <v>7.98</v>
      </c>
      <c r="AK14" s="95">
        <v>0.1</v>
      </c>
      <c r="AL14" s="95" t="s">
        <v>9</v>
      </c>
      <c r="AM14" s="95">
        <v>1.88</v>
      </c>
      <c r="AN14" s="95" t="s">
        <v>18</v>
      </c>
      <c r="AO14" s="74">
        <f t="shared" si="4"/>
        <v>1.98</v>
      </c>
      <c r="AP14" s="147">
        <f t="shared" si="8"/>
        <v>0.87213114754098364</v>
      </c>
      <c r="AQ14" s="148">
        <f t="shared" si="5"/>
        <v>6.5573770491803574E-3</v>
      </c>
      <c r="AR14" s="149">
        <f t="shared" si="9"/>
        <v>0.21639344262295082</v>
      </c>
      <c r="AT14" s="73">
        <v>10</v>
      </c>
      <c r="AU14" s="95">
        <v>8.7899999999999991</v>
      </c>
      <c r="AV14" s="95">
        <v>0.75</v>
      </c>
      <c r="AW14" s="95" t="s">
        <v>10</v>
      </c>
      <c r="AX14" s="95">
        <v>2.0499999999999998</v>
      </c>
      <c r="AY14" s="95" t="s">
        <v>38</v>
      </c>
      <c r="AZ14" s="74">
        <f t="shared" si="6"/>
        <v>2.8</v>
      </c>
      <c r="BA14" s="147">
        <f t="shared" si="10"/>
        <v>0.96065573770491786</v>
      </c>
      <c r="BB14" s="148">
        <f t="shared" si="7"/>
        <v>1.7486338797814027E-2</v>
      </c>
      <c r="BC14" s="149">
        <f t="shared" si="11"/>
        <v>0.30601092896174859</v>
      </c>
    </row>
    <row r="15" spans="1:55" x14ac:dyDescent="0.25">
      <c r="A15" s="137"/>
      <c r="B15" s="73">
        <v>12</v>
      </c>
      <c r="C15" s="138">
        <f>MAX(AI28:AI49)</f>
        <v>22</v>
      </c>
      <c r="D15" s="138">
        <v>600</v>
      </c>
      <c r="E15" s="95">
        <v>15</v>
      </c>
      <c r="F15" s="95">
        <v>20</v>
      </c>
      <c r="G15" s="139">
        <v>9</v>
      </c>
      <c r="H15" s="140">
        <f>AVERAGE(AR28:AR49)</f>
        <v>0.19577744659711874</v>
      </c>
      <c r="I15" s="140">
        <f>MEDIAN(AR28:AR49)</f>
        <v>0.17540983606557375</v>
      </c>
      <c r="J15" s="140">
        <f>MIN(AR28:AR49)</f>
        <v>3.7158469945355189E-2</v>
      </c>
      <c r="K15" s="141">
        <f>MAX(AR28:AR49)</f>
        <v>0.48415300546448081</v>
      </c>
      <c r="L15" s="252">
        <f t="shared" si="0"/>
        <v>0.4469945355191256</v>
      </c>
      <c r="M15" s="225">
        <f>(QUARTILE(AR28:AR49,3)-QUARTILE(AR28:AR49,1))/I15</f>
        <v>0.7772585669781934</v>
      </c>
      <c r="N15" s="253">
        <f>AVERAGE(AQ28:AQ49)</f>
        <v>4.2921818181818185</v>
      </c>
      <c r="O15" s="140">
        <f>MEDIAN(AQ28:AQ49)</f>
        <v>1.5554999999999914</v>
      </c>
      <c r="P15" s="140">
        <f>MIN(AQ28:AQ49)</f>
        <v>0.27450000000001751</v>
      </c>
      <c r="Q15" s="142">
        <f>MAX(AQ28:AQ49)</f>
        <v>26.534999999999997</v>
      </c>
      <c r="R15" s="142">
        <f t="shared" si="12"/>
        <v>26.260499999999979</v>
      </c>
      <c r="S15" s="225">
        <f>(QUARTILE(AQ28:AQ49,3)-QUARTILE(AQ28:AQ49,1))/O15</f>
        <v>2.191176470588255</v>
      </c>
      <c r="T15" s="143">
        <f t="shared" si="1"/>
        <v>15.172413793103448</v>
      </c>
      <c r="U15" s="144">
        <f t="shared" si="2"/>
        <v>0.34090909090909088</v>
      </c>
      <c r="V15" s="145">
        <f t="shared" si="3"/>
        <v>0.20454545454545456</v>
      </c>
      <c r="W15" s="137"/>
      <c r="X15" s="73">
        <v>9</v>
      </c>
      <c r="Y15" s="95">
        <v>10.14</v>
      </c>
      <c r="Z15" s="95">
        <v>0.32</v>
      </c>
      <c r="AA15" s="95" t="s">
        <v>10</v>
      </c>
      <c r="AB15" s="95">
        <v>0.22</v>
      </c>
      <c r="AC15" s="95" t="s">
        <v>10</v>
      </c>
      <c r="AD15" s="74">
        <f t="shared" si="13"/>
        <v>0.54</v>
      </c>
      <c r="AE15" s="147">
        <f t="shared" si="15"/>
        <v>1.1081967213114754</v>
      </c>
      <c r="AF15" s="148">
        <f t="shared" si="14"/>
        <v>0.14972677595628425</v>
      </c>
      <c r="AG15" s="149">
        <f t="shared" si="16"/>
        <v>5.9016393442622953E-2</v>
      </c>
      <c r="AH15" s="137"/>
      <c r="AI15" s="73">
        <v>11</v>
      </c>
      <c r="AJ15" s="95">
        <v>8.15</v>
      </c>
      <c r="AK15" s="95">
        <v>0.3</v>
      </c>
      <c r="AL15" s="95" t="s">
        <v>18</v>
      </c>
      <c r="AM15" s="95">
        <v>0.15</v>
      </c>
      <c r="AN15" s="95" t="s">
        <v>18</v>
      </c>
      <c r="AO15" s="74">
        <f t="shared" si="4"/>
        <v>0.44999999999999996</v>
      </c>
      <c r="AP15" s="147">
        <f t="shared" si="8"/>
        <v>0.89071038251366119</v>
      </c>
      <c r="AQ15" s="148">
        <f t="shared" si="5"/>
        <v>1.857923497267755E-2</v>
      </c>
      <c r="AR15" s="149">
        <f t="shared" si="9"/>
        <v>4.9180327868852451E-2</v>
      </c>
      <c r="AT15" s="73">
        <v>11</v>
      </c>
      <c r="AU15" s="95">
        <v>8.93</v>
      </c>
      <c r="AV15" s="95">
        <v>0</v>
      </c>
      <c r="AW15" s="95" t="s">
        <v>22</v>
      </c>
      <c r="AX15" s="95">
        <v>2.09</v>
      </c>
      <c r="AY15" s="95" t="s">
        <v>38</v>
      </c>
      <c r="AZ15" s="74">
        <f t="shared" si="6"/>
        <v>2.09</v>
      </c>
      <c r="BA15" s="147">
        <f t="shared" si="10"/>
        <v>0.97595628415300539</v>
      </c>
      <c r="BB15" s="148">
        <f t="shared" si="7"/>
        <v>1.5300546448087537E-2</v>
      </c>
      <c r="BC15" s="149">
        <f t="shared" si="11"/>
        <v>0.22841530054644807</v>
      </c>
    </row>
    <row r="16" spans="1:55" ht="15.75" thickBot="1" x14ac:dyDescent="0.3">
      <c r="A16" s="137"/>
      <c r="B16" s="73">
        <v>13</v>
      </c>
      <c r="C16" s="138">
        <f>MAX(AI54:AI76)</f>
        <v>23</v>
      </c>
      <c r="D16" s="138">
        <v>755</v>
      </c>
      <c r="E16" s="95">
        <v>12</v>
      </c>
      <c r="F16" s="95">
        <v>26</v>
      </c>
      <c r="G16" s="139">
        <v>8</v>
      </c>
      <c r="H16" s="140">
        <f>AVERAGE(AR54:AR76)</f>
        <v>0.20574958422428133</v>
      </c>
      <c r="I16" s="140">
        <f>MEDIAN(AR54:AR76)</f>
        <v>0.18032786885245899</v>
      </c>
      <c r="J16" s="140">
        <f>MIN(AR54:AR76)</f>
        <v>4.480874316939891E-2</v>
      </c>
      <c r="K16" s="141">
        <f>MAX(AR54:AR76)</f>
        <v>0.5180327868852459</v>
      </c>
      <c r="L16" s="252">
        <f t="shared" si="0"/>
        <v>0.47322404371584698</v>
      </c>
      <c r="M16" s="225">
        <f>(QUARTILE(AR54:AR76,3)-QUARTILE(AR54:AR76,1))/I16</f>
        <v>0.75757575757575746</v>
      </c>
      <c r="N16" s="253">
        <f>AVERAGE(AQ54:AQ76)</f>
        <v>4.9132810643858396E-2</v>
      </c>
      <c r="O16" s="140">
        <f>MEDIAN(AQ54:AQ76)</f>
        <v>2.841530054644803E-2</v>
      </c>
      <c r="P16" s="140">
        <f>MIN(AQ54:AQ76)</f>
        <v>5.464480874316946E-3</v>
      </c>
      <c r="Q16" s="142">
        <f>MAX(AQ54:AQ76)</f>
        <v>0.28306010928961745</v>
      </c>
      <c r="R16" s="142">
        <f t="shared" si="12"/>
        <v>0.2775956284153005</v>
      </c>
      <c r="S16" s="225">
        <f>(QUARTILE(AQ54:AQ76,3)-QUARTILE(AQ54:AQ76,1))/O16</f>
        <v>1.3653846153846181</v>
      </c>
      <c r="T16" s="143">
        <f t="shared" si="1"/>
        <v>15.862068965517242</v>
      </c>
      <c r="U16" s="144">
        <f t="shared" si="2"/>
        <v>0.2608695652173913</v>
      </c>
      <c r="V16" s="145">
        <f t="shared" si="3"/>
        <v>0.17391304347826086</v>
      </c>
      <c r="W16" s="137"/>
      <c r="X16" s="77">
        <v>10</v>
      </c>
      <c r="Y16" s="88">
        <v>10.28</v>
      </c>
      <c r="Z16" s="88">
        <v>1.23</v>
      </c>
      <c r="AA16" s="88" t="s">
        <v>22</v>
      </c>
      <c r="AB16" s="88">
        <v>2.09</v>
      </c>
      <c r="AC16" s="88" t="s">
        <v>38</v>
      </c>
      <c r="AD16" s="78">
        <f t="shared" si="13"/>
        <v>3.32</v>
      </c>
      <c r="AE16" s="150">
        <f t="shared" si="15"/>
        <v>1.1234972677595627</v>
      </c>
      <c r="AF16" s="151">
        <f t="shared" si="14"/>
        <v>1.5300546448087315E-2</v>
      </c>
      <c r="AG16" s="152">
        <f t="shared" si="16"/>
        <v>0.36284153005464476</v>
      </c>
      <c r="AH16" s="137"/>
      <c r="AI16" s="73">
        <v>12</v>
      </c>
      <c r="AJ16" s="95">
        <v>8.66</v>
      </c>
      <c r="AK16" s="95">
        <v>1.01</v>
      </c>
      <c r="AL16" s="95" t="s">
        <v>9</v>
      </c>
      <c r="AM16" s="95">
        <v>0.86</v>
      </c>
      <c r="AN16" s="95" t="s">
        <v>9</v>
      </c>
      <c r="AO16" s="74">
        <f t="shared" si="4"/>
        <v>1.87</v>
      </c>
      <c r="AP16" s="147">
        <f t="shared" si="8"/>
        <v>0.94644808743169395</v>
      </c>
      <c r="AQ16" s="148">
        <f t="shared" si="5"/>
        <v>5.573770491803276E-2</v>
      </c>
      <c r="AR16" s="149">
        <f t="shared" si="9"/>
        <v>0.20437158469945355</v>
      </c>
      <c r="AT16" s="73">
        <v>12</v>
      </c>
      <c r="AU16" s="95">
        <v>9.14</v>
      </c>
      <c r="AV16" s="95">
        <v>0.84</v>
      </c>
      <c r="AW16" s="95" t="s">
        <v>10</v>
      </c>
      <c r="AX16" s="95">
        <v>0.65</v>
      </c>
      <c r="AY16" s="95" t="s">
        <v>10</v>
      </c>
      <c r="AZ16" s="74">
        <f t="shared" si="6"/>
        <v>1.49</v>
      </c>
      <c r="BA16" s="147">
        <f t="shared" si="10"/>
        <v>0.99890710382513659</v>
      </c>
      <c r="BB16" s="148">
        <f t="shared" si="7"/>
        <v>2.2950819672131195E-2</v>
      </c>
      <c r="BC16" s="149">
        <f t="shared" si="11"/>
        <v>0.1628415300546448</v>
      </c>
    </row>
    <row r="17" spans="1:55" ht="15.75" thickBot="1" x14ac:dyDescent="0.3">
      <c r="A17" s="137"/>
      <c r="B17" s="73">
        <v>14</v>
      </c>
      <c r="C17" s="138">
        <f>MAX(AI81:AI105)</f>
        <v>25</v>
      </c>
      <c r="D17" s="138">
        <v>265</v>
      </c>
      <c r="E17" s="95">
        <v>10</v>
      </c>
      <c r="F17" s="95">
        <v>33</v>
      </c>
      <c r="G17" s="139">
        <v>7</v>
      </c>
      <c r="H17" s="140">
        <f>AVERAGE(AR81:AR105)</f>
        <v>0.18060765027322401</v>
      </c>
      <c r="I17" s="140">
        <f>MEDIAN(AR81:AR105)</f>
        <v>0.16174863387978142</v>
      </c>
      <c r="J17" s="140">
        <f>MIN(AR81:AR105)</f>
        <v>4.3715846994535519E-2</v>
      </c>
      <c r="K17" s="141">
        <f>MAX(AR81:AR105)</f>
        <v>0.48961748633879787</v>
      </c>
      <c r="L17" s="252">
        <f t="shared" si="0"/>
        <v>0.44590163934426236</v>
      </c>
      <c r="M17" s="225">
        <f>(QUARTILE(AR81:AR105,3)-QUARTILE(AR81:AR105,1))/I17</f>
        <v>1.0067567567567568</v>
      </c>
      <c r="N17" s="253">
        <f>AVERAGE(AQ81:AQ105)</f>
        <v>4.7737704918032788E-2</v>
      </c>
      <c r="O17" s="140">
        <f>MEDIAN(AQ81:AQ105)</f>
        <v>2.6229508196721318E-2</v>
      </c>
      <c r="P17" s="140">
        <f>MIN(AQ81:AQ105)</f>
        <v>0</v>
      </c>
      <c r="Q17" s="142">
        <f>MAX(AQ81:AQ105)</f>
        <v>0.2896174863387978</v>
      </c>
      <c r="R17" s="142">
        <f t="shared" si="12"/>
        <v>0.2896174863387978</v>
      </c>
      <c r="S17" s="225">
        <f>(QUARTILE(AQ81:AQ105,3)-QUARTILE(AQ81:AQ105,1))/O17</f>
        <v>1.5000000000000011</v>
      </c>
      <c r="T17" s="143">
        <f t="shared" si="1"/>
        <v>17.241379310344829</v>
      </c>
      <c r="U17" s="144">
        <f t="shared" si="2"/>
        <v>0.2</v>
      </c>
      <c r="V17" s="145">
        <f t="shared" si="3"/>
        <v>0.14000000000000001</v>
      </c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73">
        <v>13</v>
      </c>
      <c r="AJ17" s="95">
        <v>8.8000000000000007</v>
      </c>
      <c r="AK17" s="95">
        <v>1.34</v>
      </c>
      <c r="AL17" s="95" t="s">
        <v>18</v>
      </c>
      <c r="AM17" s="95">
        <v>1.45</v>
      </c>
      <c r="AN17" s="95" t="s">
        <v>22</v>
      </c>
      <c r="AO17" s="74">
        <f t="shared" si="4"/>
        <v>2.79</v>
      </c>
      <c r="AP17" s="147">
        <f t="shared" si="8"/>
        <v>0.96174863387978149</v>
      </c>
      <c r="AQ17" s="148">
        <f t="shared" si="5"/>
        <v>1.5300546448087537E-2</v>
      </c>
      <c r="AR17" s="149">
        <f t="shared" si="9"/>
        <v>0.30491803278688523</v>
      </c>
      <c r="AT17" s="73">
        <v>13</v>
      </c>
      <c r="AU17" s="95">
        <v>9.61</v>
      </c>
      <c r="AV17" s="95">
        <v>0.65</v>
      </c>
      <c r="AW17" s="95" t="s">
        <v>22</v>
      </c>
      <c r="AX17" s="95">
        <v>1.78</v>
      </c>
      <c r="AY17" s="95" t="s">
        <v>10</v>
      </c>
      <c r="AZ17" s="74">
        <f t="shared" si="6"/>
        <v>2.4300000000000002</v>
      </c>
      <c r="BA17" s="147">
        <f t="shared" si="10"/>
        <v>1.0502732240437158</v>
      </c>
      <c r="BB17" s="148">
        <f t="shared" si="7"/>
        <v>5.1366120218579225E-2</v>
      </c>
      <c r="BC17" s="149">
        <f t="shared" si="11"/>
        <v>0.26557377049180331</v>
      </c>
    </row>
    <row r="18" spans="1:55" ht="15.75" thickBot="1" x14ac:dyDescent="0.3">
      <c r="A18" s="137"/>
      <c r="B18" s="73">
        <v>15</v>
      </c>
      <c r="C18" s="138">
        <f>MAX(AI110:AI131)</f>
        <v>22</v>
      </c>
      <c r="D18" s="138">
        <v>364</v>
      </c>
      <c r="E18" s="95">
        <v>18</v>
      </c>
      <c r="F18" s="95">
        <v>17</v>
      </c>
      <c r="G18" s="139">
        <v>9</v>
      </c>
      <c r="H18" s="140">
        <f>AVERAGE(AR110:AR131)</f>
        <v>0.20442126179831099</v>
      </c>
      <c r="I18" s="140">
        <f>MEDIAN(AR110:AR131)</f>
        <v>0.19125683060109289</v>
      </c>
      <c r="J18" s="140">
        <f>MIN(AR110:AR131)</f>
        <v>4.6994535519125684E-2</v>
      </c>
      <c r="K18" s="141">
        <f>MAX(AR110:AR131)</f>
        <v>0.48633879781420764</v>
      </c>
      <c r="L18" s="252">
        <f t="shared" si="0"/>
        <v>0.43934426229508194</v>
      </c>
      <c r="M18" s="225">
        <f>(QUARTILE(AR110:AR131,3)-QUARTILE(AR110:AR131,1))/I18</f>
        <v>0.52857142857142858</v>
      </c>
      <c r="N18" s="253">
        <f>AVERAGE(AQ110:AQ131)</f>
        <v>5.4545454545454536E-2</v>
      </c>
      <c r="O18" s="140">
        <f>MEDIAN(AQ110:AQ131)</f>
        <v>2.4043715846994551E-2</v>
      </c>
      <c r="P18" s="140">
        <f>MIN(AQ110:AQ131)</f>
        <v>5.4644808743168349E-3</v>
      </c>
      <c r="Q18" s="142">
        <f>MAX(AQ110:AQ131)</f>
        <v>0.31693989071038253</v>
      </c>
      <c r="R18" s="142">
        <f t="shared" si="12"/>
        <v>0.3114754098360657</v>
      </c>
      <c r="S18" s="225">
        <f>(QUARTILE(AQ110:AQ131,3)-QUARTILE(AQ110:AQ131,1))/O18</f>
        <v>1.7840909090909132</v>
      </c>
      <c r="T18" s="143">
        <f t="shared" si="1"/>
        <v>15.172413793103448</v>
      </c>
      <c r="U18" s="144">
        <f t="shared" si="2"/>
        <v>0.40909090909090912</v>
      </c>
      <c r="V18" s="145">
        <f t="shared" si="3"/>
        <v>0.20454545454545456</v>
      </c>
      <c r="W18" s="137"/>
      <c r="X18" s="296" t="s">
        <v>144</v>
      </c>
      <c r="Y18" s="300"/>
      <c r="Z18" s="300"/>
      <c r="AA18" s="300"/>
      <c r="AB18" s="300"/>
      <c r="AC18" s="300"/>
      <c r="AD18" s="300"/>
      <c r="AE18" s="300"/>
      <c r="AF18" s="300"/>
      <c r="AG18" s="301"/>
      <c r="AH18" s="137"/>
      <c r="AI18" s="73">
        <v>14</v>
      </c>
      <c r="AJ18" s="95">
        <v>8.8699999999999992</v>
      </c>
      <c r="AK18" s="95">
        <v>0.2</v>
      </c>
      <c r="AL18" s="95" t="s">
        <v>18</v>
      </c>
      <c r="AM18" s="95">
        <v>0.7</v>
      </c>
      <c r="AN18" s="95" t="s">
        <v>9</v>
      </c>
      <c r="AO18" s="74">
        <f t="shared" si="4"/>
        <v>0.89999999999999991</v>
      </c>
      <c r="AP18" s="147">
        <f t="shared" si="8"/>
        <v>0.96939890710382504</v>
      </c>
      <c r="AQ18" s="148">
        <f t="shared" si="5"/>
        <v>7.6502732240435467E-3</v>
      </c>
      <c r="AR18" s="149">
        <f t="shared" si="9"/>
        <v>9.8360655737704902E-2</v>
      </c>
      <c r="AT18" s="73">
        <v>14</v>
      </c>
      <c r="AU18" s="95">
        <v>10.27</v>
      </c>
      <c r="AV18" s="95">
        <v>2.38</v>
      </c>
      <c r="AW18" s="95" t="s">
        <v>38</v>
      </c>
      <c r="AX18" s="95">
        <v>2.23</v>
      </c>
      <c r="AY18" s="95" t="s">
        <v>38</v>
      </c>
      <c r="AZ18" s="74">
        <f t="shared" si="6"/>
        <v>4.6099999999999994</v>
      </c>
      <c r="BA18" s="147">
        <f t="shared" si="10"/>
        <v>1.1224043715846994</v>
      </c>
      <c r="BB18" s="148">
        <f t="shared" si="7"/>
        <v>7.2131147540983598E-2</v>
      </c>
      <c r="BC18" s="149">
        <f t="shared" si="11"/>
        <v>0.50382513661202177</v>
      </c>
    </row>
    <row r="19" spans="1:55" ht="15.75" thickBot="1" x14ac:dyDescent="0.3">
      <c r="A19" s="137"/>
      <c r="B19" s="73">
        <v>16</v>
      </c>
      <c r="C19" s="138">
        <f>MAX(AI136:AI154)</f>
        <v>19</v>
      </c>
      <c r="D19" s="138">
        <v>554</v>
      </c>
      <c r="E19" s="95">
        <v>11</v>
      </c>
      <c r="F19" s="95">
        <v>21</v>
      </c>
      <c r="G19" s="139">
        <v>6</v>
      </c>
      <c r="H19" s="140">
        <f>AVERAGE(AR136:AR154)</f>
        <v>0.20115041702617198</v>
      </c>
      <c r="I19" s="140">
        <f>MEDIAN(AR136:AR154)</f>
        <v>0.18797814207650274</v>
      </c>
      <c r="J19" s="140">
        <f>MIN(AR136:AR154)</f>
        <v>6.8852459016393447E-2</v>
      </c>
      <c r="K19" s="141">
        <f>MAX(AR136:AR154)</f>
        <v>0.48743169398907099</v>
      </c>
      <c r="L19" s="252">
        <f t="shared" si="0"/>
        <v>0.41857923497267757</v>
      </c>
      <c r="M19" s="225">
        <f>(QUARTILE(AR136:AR154,3)-QUARTILE(AR136:AR154,1))/I19</f>
        <v>0.71220930232558133</v>
      </c>
      <c r="N19" s="253">
        <f>AVERAGE(AQ136:AQ154)</f>
        <v>5.9246476847857353E-2</v>
      </c>
      <c r="O19" s="140">
        <f>MEDIAN(AQ136:AQ154)</f>
        <v>3.1693989071038264E-2</v>
      </c>
      <c r="P19" s="140">
        <f>MIN(AQ136:AQ154)</f>
        <v>0</v>
      </c>
      <c r="Q19" s="142">
        <f>MAX(AQ136:AQ154)</f>
        <v>0.32786885245901642</v>
      </c>
      <c r="R19" s="142">
        <f t="shared" si="12"/>
        <v>0.32786885245901642</v>
      </c>
      <c r="S19" s="225">
        <f>(QUARTILE(AQ136:AQ154,3)-QUARTILE(AQ136:AQ154,1))/O19</f>
        <v>1.2931034482758665</v>
      </c>
      <c r="T19" s="143">
        <f t="shared" si="1"/>
        <v>13.103448275862069</v>
      </c>
      <c r="U19" s="144">
        <f t="shared" si="2"/>
        <v>0.28947368421052633</v>
      </c>
      <c r="V19" s="145">
        <f t="shared" si="3"/>
        <v>0.15789473684210525</v>
      </c>
      <c r="W19" s="137"/>
      <c r="X19" s="69" t="s">
        <v>37</v>
      </c>
      <c r="Y19" s="70" t="s">
        <v>148</v>
      </c>
      <c r="Z19" s="70" t="s">
        <v>149</v>
      </c>
      <c r="AA19" s="70" t="s">
        <v>110</v>
      </c>
      <c r="AB19" s="70" t="s">
        <v>150</v>
      </c>
      <c r="AC19" s="70" t="s">
        <v>112</v>
      </c>
      <c r="AD19" s="70" t="s">
        <v>153</v>
      </c>
      <c r="AE19" s="71" t="s">
        <v>130</v>
      </c>
      <c r="AF19" s="132" t="s">
        <v>151</v>
      </c>
      <c r="AG19" s="72" t="s">
        <v>152</v>
      </c>
      <c r="AH19" s="137"/>
      <c r="AI19" s="73">
        <v>15</v>
      </c>
      <c r="AJ19" s="95">
        <v>9.6300000000000008</v>
      </c>
      <c r="AK19" s="95">
        <v>0.62</v>
      </c>
      <c r="AL19" s="95" t="s">
        <v>18</v>
      </c>
      <c r="AM19" s="95">
        <v>0.28000000000000003</v>
      </c>
      <c r="AN19" s="95" t="s">
        <v>18</v>
      </c>
      <c r="AO19" s="74">
        <f t="shared" si="4"/>
        <v>0.9</v>
      </c>
      <c r="AP19" s="147">
        <f t="shared" si="8"/>
        <v>1.0524590163934426</v>
      </c>
      <c r="AQ19" s="148">
        <f t="shared" si="5"/>
        <v>8.3060109289617601E-2</v>
      </c>
      <c r="AR19" s="149">
        <f t="shared" si="9"/>
        <v>9.8360655737704916E-2</v>
      </c>
      <c r="AT19" s="77">
        <v>15</v>
      </c>
      <c r="AU19" s="88">
        <v>10.27</v>
      </c>
      <c r="AV19" s="88">
        <v>0</v>
      </c>
      <c r="AW19" s="88" t="s">
        <v>10</v>
      </c>
      <c r="AX19" s="88">
        <v>0.96</v>
      </c>
      <c r="AY19" s="88" t="s">
        <v>22</v>
      </c>
      <c r="AZ19" s="88">
        <f t="shared" si="6"/>
        <v>0.96</v>
      </c>
      <c r="BA19" s="150">
        <f t="shared" si="10"/>
        <v>1.1224043715846994</v>
      </c>
      <c r="BB19" s="151">
        <f t="shared" si="7"/>
        <v>0</v>
      </c>
      <c r="BC19" s="152">
        <f t="shared" si="11"/>
        <v>0.10491803278688523</v>
      </c>
    </row>
    <row r="20" spans="1:55" ht="16.5" thickTop="1" thickBot="1" x14ac:dyDescent="0.3">
      <c r="A20" s="137"/>
      <c r="B20" s="73">
        <v>17</v>
      </c>
      <c r="C20" s="138">
        <f>MAX(AI159:AI180)</f>
        <v>22</v>
      </c>
      <c r="D20" s="138">
        <v>552</v>
      </c>
      <c r="E20" s="95">
        <v>12</v>
      </c>
      <c r="F20" s="95">
        <v>25</v>
      </c>
      <c r="G20" s="139">
        <v>7</v>
      </c>
      <c r="H20" s="140">
        <f>AVERAGE(AR159:AR180)</f>
        <v>0.24957774465971194</v>
      </c>
      <c r="I20" s="140">
        <f>MEDIAN(AR159:AR180)</f>
        <v>0.23442622950819672</v>
      </c>
      <c r="J20" s="140">
        <f>MIN(AR159:AR180)</f>
        <v>9.94535519125683E-2</v>
      </c>
      <c r="K20" s="141">
        <f>MAX(AR159:AR180)</f>
        <v>0.66775956284152993</v>
      </c>
      <c r="L20" s="252">
        <f t="shared" si="0"/>
        <v>0.5683060109289616</v>
      </c>
      <c r="M20" s="225">
        <f>(QUARTILE(AR159:AR180,3)-QUARTILE(AR159:AR180,1))/I20</f>
        <v>0.38578088578088587</v>
      </c>
      <c r="N20" s="253">
        <f>AVERAGE(AQ159:AQ180)</f>
        <v>5.1366120218579232E-2</v>
      </c>
      <c r="O20" s="140">
        <f>MEDIAN(AQ159:AQ180)</f>
        <v>2.5136612021857921E-2</v>
      </c>
      <c r="P20" s="140">
        <f>MIN(AQ159:AQ180)</f>
        <v>0</v>
      </c>
      <c r="Q20" s="142">
        <f>MAX(AQ159:AQ180)</f>
        <v>0.2961748633879781</v>
      </c>
      <c r="R20" s="142">
        <f t="shared" si="12"/>
        <v>0.2961748633879781</v>
      </c>
      <c r="S20" s="225">
        <f>(QUARTILE(AQ159:AQ180,3)-QUARTILE(AQ159:AQ180,1))/O20</f>
        <v>1.3804347826086947</v>
      </c>
      <c r="T20" s="143">
        <f t="shared" si="1"/>
        <v>15.172413793103448</v>
      </c>
      <c r="U20" s="144">
        <f t="shared" si="2"/>
        <v>0.27272727272727271</v>
      </c>
      <c r="V20" s="145">
        <f t="shared" si="3"/>
        <v>0.15909090909090909</v>
      </c>
      <c r="W20" s="137"/>
      <c r="X20" s="73"/>
      <c r="Y20" s="74"/>
      <c r="Z20" s="74"/>
      <c r="AA20" s="74"/>
      <c r="AB20" s="74"/>
      <c r="AC20" s="74"/>
      <c r="AD20" s="74"/>
      <c r="AE20" s="75"/>
      <c r="AF20" s="146">
        <v>0</v>
      </c>
      <c r="AG20" s="76"/>
      <c r="AH20" s="137"/>
      <c r="AI20" s="73">
        <v>16</v>
      </c>
      <c r="AJ20" s="95">
        <v>10.130000000000001</v>
      </c>
      <c r="AK20" s="95">
        <v>0.35</v>
      </c>
      <c r="AL20" s="95" t="s">
        <v>9</v>
      </c>
      <c r="AM20" s="95">
        <v>0.42</v>
      </c>
      <c r="AN20" s="95" t="s">
        <v>9</v>
      </c>
      <c r="AO20" s="74">
        <f t="shared" si="4"/>
        <v>0.77</v>
      </c>
      <c r="AP20" s="147">
        <f t="shared" si="8"/>
        <v>1.1071038251366121</v>
      </c>
      <c r="AQ20" s="148">
        <f t="shared" si="5"/>
        <v>5.464480874316946E-2</v>
      </c>
      <c r="AR20" s="149">
        <f t="shared" si="9"/>
        <v>8.4153005464480873E-2</v>
      </c>
      <c r="AT20" s="95"/>
      <c r="AU20" s="95"/>
      <c r="AV20" s="95"/>
      <c r="AW20" s="95"/>
      <c r="AX20" s="95"/>
      <c r="AY20" s="95"/>
      <c r="AZ20" s="95"/>
      <c r="BA20" s="95"/>
      <c r="BB20" s="95"/>
      <c r="BC20" s="95"/>
    </row>
    <row r="21" spans="1:55" ht="15.75" thickBot="1" x14ac:dyDescent="0.3">
      <c r="A21" s="137"/>
      <c r="B21" s="73">
        <v>18</v>
      </c>
      <c r="C21" s="138">
        <f>MAX(AI185:AI202)</f>
        <v>18</v>
      </c>
      <c r="D21" s="138">
        <v>330</v>
      </c>
      <c r="E21" s="95">
        <v>6</v>
      </c>
      <c r="F21" s="95">
        <v>21</v>
      </c>
      <c r="G21" s="139">
        <v>9</v>
      </c>
      <c r="H21" s="140">
        <f>AVERAGE(AR185:AR202)</f>
        <v>0.25676988463873712</v>
      </c>
      <c r="I21" s="140">
        <f>MEDIAN(AR185:AR202)</f>
        <v>0.24426229508196717</v>
      </c>
      <c r="J21" s="140">
        <f>MIN(AR185:AR202)</f>
        <v>0.11038251366120218</v>
      </c>
      <c r="K21" s="141">
        <f>MAX(AR185:AR202)</f>
        <v>0.5311475409836065</v>
      </c>
      <c r="L21" s="252">
        <f t="shared" si="0"/>
        <v>0.42076502732240434</v>
      </c>
      <c r="M21" s="225">
        <f>(QUARTILE(AR185:AR202,3)-QUARTILE(AR185:AR202,1))/I21</f>
        <v>0.49328859060402713</v>
      </c>
      <c r="N21" s="253">
        <f>AVERAGE(AQ185:AQ202)</f>
        <v>6.3023679417122044E-2</v>
      </c>
      <c r="O21" s="140">
        <f>MEDIAN(AQ185:AQ202)</f>
        <v>3.9890710382513697E-2</v>
      </c>
      <c r="P21" s="140">
        <f>MIN(AQ185:AQ202)</f>
        <v>9.8360655737704805E-3</v>
      </c>
      <c r="Q21" s="142">
        <f>MAX(AQ185:AQ202)</f>
        <v>0.29398907103825139</v>
      </c>
      <c r="R21" s="142">
        <f t="shared" si="12"/>
        <v>0.28415300546448091</v>
      </c>
      <c r="S21" s="225">
        <f>(QUARTILE(AQ185:AQ202,3)-QUARTILE(AQ185:AQ202,1))/O21</f>
        <v>1.2054794520547973</v>
      </c>
      <c r="T21" s="143">
        <f t="shared" si="1"/>
        <v>12.413793103448276</v>
      </c>
      <c r="U21" s="144">
        <f t="shared" si="2"/>
        <v>0.16666666666666666</v>
      </c>
      <c r="V21" s="145">
        <f t="shared" si="3"/>
        <v>0.25</v>
      </c>
      <c r="W21" s="137"/>
      <c r="X21" s="73">
        <v>1</v>
      </c>
      <c r="Y21" s="74">
        <v>1.06</v>
      </c>
      <c r="Z21" s="74">
        <v>1.1000000000000001</v>
      </c>
      <c r="AA21" s="74" t="s">
        <v>10</v>
      </c>
      <c r="AB21" s="74">
        <v>0.23</v>
      </c>
      <c r="AC21" s="74" t="s">
        <v>22</v>
      </c>
      <c r="AD21" s="74">
        <f t="shared" ref="AD21:AD34" si="17">Z21+AB21</f>
        <v>1.33</v>
      </c>
      <c r="AE21" s="147">
        <f>Y21*(1/9.15)</f>
        <v>0.11584699453551912</v>
      </c>
      <c r="AF21" s="148">
        <f t="shared" ref="AF21:AF34" si="18">AE21-AE20</f>
        <v>0.11584699453551912</v>
      </c>
      <c r="AG21" s="149">
        <f>AD21*(1/9.15)</f>
        <v>0.14535519125683061</v>
      </c>
      <c r="AH21" s="137"/>
      <c r="AI21" s="73">
        <v>17</v>
      </c>
      <c r="AJ21" s="95">
        <v>10.16</v>
      </c>
      <c r="AK21" s="95">
        <v>0.09</v>
      </c>
      <c r="AL21" s="95" t="s">
        <v>9</v>
      </c>
      <c r="AM21" s="95">
        <v>0.17</v>
      </c>
      <c r="AN21" s="95" t="s">
        <v>9</v>
      </c>
      <c r="AO21" s="74">
        <f t="shared" si="4"/>
        <v>0.26</v>
      </c>
      <c r="AP21" s="147">
        <f t="shared" si="8"/>
        <v>1.1103825136612022</v>
      </c>
      <c r="AQ21" s="148">
        <f t="shared" si="5"/>
        <v>3.2786885245901232E-3</v>
      </c>
      <c r="AR21" s="149">
        <f t="shared" si="9"/>
        <v>2.8415300546448089E-2</v>
      </c>
      <c r="AT21" s="296" t="s">
        <v>169</v>
      </c>
      <c r="AU21" s="297"/>
      <c r="AV21" s="297"/>
      <c r="AW21" s="297"/>
      <c r="AX21" s="297"/>
      <c r="AY21" s="297"/>
      <c r="AZ21" s="297"/>
      <c r="BA21" s="297"/>
      <c r="BB21" s="297"/>
      <c r="BC21" s="298"/>
    </row>
    <row r="22" spans="1:55" ht="15.75" thickBot="1" x14ac:dyDescent="0.3">
      <c r="A22" s="137"/>
      <c r="B22" s="73">
        <v>19</v>
      </c>
      <c r="C22" s="138">
        <f>MAX(AI207:AI220)</f>
        <v>14</v>
      </c>
      <c r="D22" s="138">
        <v>460</v>
      </c>
      <c r="E22" s="95">
        <v>13</v>
      </c>
      <c r="F22" s="95">
        <v>13</v>
      </c>
      <c r="G22" s="139">
        <v>2</v>
      </c>
      <c r="H22" s="140">
        <f>AVERAGE(AR207:AR220)</f>
        <v>0.26713505074160815</v>
      </c>
      <c r="I22" s="140">
        <f>MEDIAN(AR207:AR221)</f>
        <v>0.24863387978142079</v>
      </c>
      <c r="J22" s="140">
        <f>MIN(AR207:AR220)</f>
        <v>7.7595628415300544E-2</v>
      </c>
      <c r="K22" s="141">
        <f>MAX(AR207:AR220)</f>
        <v>0.50819672131147542</v>
      </c>
      <c r="L22" s="252">
        <f t="shared" si="0"/>
        <v>0.43060109289617488</v>
      </c>
      <c r="M22" s="225">
        <f>(QUARTILE(AR207:AR220,3)-QUARTILE(AR207:AR220,1))/I22</f>
        <v>0.9230769230769228</v>
      </c>
      <c r="N22" s="253">
        <f>AVERAGE(AQ207:AQ220)</f>
        <v>8.0874316939890695E-2</v>
      </c>
      <c r="O22" s="140">
        <f>MEDIAN(AQ207:AQ221)</f>
        <v>3.715846994535521E-2</v>
      </c>
      <c r="P22" s="140">
        <f>MIN(AQ207:AQ220)</f>
        <v>0</v>
      </c>
      <c r="Q22" s="142">
        <f>MAX(AQ207:AQ220)</f>
        <v>0.33224043715846996</v>
      </c>
      <c r="R22" s="142">
        <f t="shared" si="12"/>
        <v>0.33224043715846996</v>
      </c>
      <c r="S22" s="225">
        <f>(QUARTILE(AQ207:AQ220,3)-QUARTILE(AQ207:AQ220,1))/O22</f>
        <v>2.0955882352941151</v>
      </c>
      <c r="T22" s="143">
        <f t="shared" si="1"/>
        <v>9.6551724137931032</v>
      </c>
      <c r="U22" s="144">
        <f t="shared" si="2"/>
        <v>0.4642857142857143</v>
      </c>
      <c r="V22" s="145">
        <f t="shared" si="3"/>
        <v>7.1428571428571425E-2</v>
      </c>
      <c r="W22" s="137"/>
      <c r="X22" s="73">
        <v>2</v>
      </c>
      <c r="Y22" s="74">
        <v>1.48</v>
      </c>
      <c r="Z22" s="74">
        <v>1.18</v>
      </c>
      <c r="AA22" s="74" t="s">
        <v>10</v>
      </c>
      <c r="AB22" s="74">
        <v>0.98</v>
      </c>
      <c r="AC22" s="74" t="s">
        <v>22</v>
      </c>
      <c r="AD22" s="74">
        <f t="shared" si="17"/>
        <v>2.16</v>
      </c>
      <c r="AE22" s="147">
        <f t="shared" ref="AE22:AE34" si="19">Y22*(1/9.15)</f>
        <v>0.16174863387978142</v>
      </c>
      <c r="AF22" s="148">
        <f t="shared" si="18"/>
        <v>4.5901639344262293E-2</v>
      </c>
      <c r="AG22" s="149">
        <f t="shared" ref="AG22:AG34" si="20">AD22*(1/9.15)</f>
        <v>0.23606557377049181</v>
      </c>
      <c r="AH22" s="137"/>
      <c r="AI22" s="73">
        <v>18</v>
      </c>
      <c r="AJ22" s="95">
        <v>10.26</v>
      </c>
      <c r="AK22" s="95">
        <v>1.64</v>
      </c>
      <c r="AL22" s="95" t="s">
        <v>18</v>
      </c>
      <c r="AM22" s="95">
        <v>2.2000000000000002</v>
      </c>
      <c r="AN22" s="95" t="s">
        <v>19</v>
      </c>
      <c r="AO22" s="74">
        <f t="shared" si="4"/>
        <v>3.84</v>
      </c>
      <c r="AP22" s="147">
        <f t="shared" si="8"/>
        <v>1.1213114754098361</v>
      </c>
      <c r="AQ22" s="148">
        <f t="shared" si="5"/>
        <v>1.0928961748633892E-2</v>
      </c>
      <c r="AR22" s="149">
        <f t="shared" si="9"/>
        <v>0.41967213114754093</v>
      </c>
      <c r="AT22" s="69" t="s">
        <v>37</v>
      </c>
      <c r="AU22" s="70" t="s">
        <v>148</v>
      </c>
      <c r="AV22" s="70" t="s">
        <v>149</v>
      </c>
      <c r="AW22" s="70" t="s">
        <v>110</v>
      </c>
      <c r="AX22" s="70" t="s">
        <v>150</v>
      </c>
      <c r="AY22" s="70" t="s">
        <v>112</v>
      </c>
      <c r="AZ22" s="70" t="s">
        <v>153</v>
      </c>
      <c r="BA22" s="71" t="s">
        <v>130</v>
      </c>
      <c r="BB22" s="132" t="s">
        <v>151</v>
      </c>
      <c r="BC22" s="72" t="s">
        <v>152</v>
      </c>
    </row>
    <row r="23" spans="1:55" ht="16.5" thickTop="1" thickBot="1" x14ac:dyDescent="0.3">
      <c r="A23" s="137"/>
      <c r="B23" s="73">
        <v>20</v>
      </c>
      <c r="C23" s="138">
        <f>MAX(AT5:AT19)</f>
        <v>15</v>
      </c>
      <c r="D23" s="138">
        <v>558</v>
      </c>
      <c r="E23" s="95">
        <v>10</v>
      </c>
      <c r="F23" s="95">
        <v>9</v>
      </c>
      <c r="G23" s="139">
        <v>11</v>
      </c>
      <c r="H23" s="140">
        <f>AVERAGE(BC5:BC19)</f>
        <v>0.30251366120218576</v>
      </c>
      <c r="I23" s="140">
        <f>MEDIAN(BC5:BC19)</f>
        <v>0.22841530054644807</v>
      </c>
      <c r="J23" s="140">
        <f>MIN(BC5:BC19)</f>
        <v>0.10491803278688523</v>
      </c>
      <c r="K23" s="141">
        <f>MAX(BC5:BC19)</f>
        <v>0.58032786885245891</v>
      </c>
      <c r="L23" s="252">
        <f t="shared" si="0"/>
        <v>0.47540983606557369</v>
      </c>
      <c r="M23" s="225">
        <f>(QUARTILE(BC5:BC19,3)-QUARTILE(BC5:BC19,1))/I23</f>
        <v>1.1961722488038276</v>
      </c>
      <c r="N23" s="253">
        <f>AVERAGE(BB5:BB19)</f>
        <v>7.4826958105646629E-2</v>
      </c>
      <c r="O23" s="140">
        <f>MEDIAN(BB5:BB19)</f>
        <v>5.1366120218579225E-2</v>
      </c>
      <c r="P23" s="140">
        <f>MIN(BB5:BB19)</f>
        <v>0</v>
      </c>
      <c r="Q23" s="142">
        <f>MAX(BB5:BB19)</f>
        <v>0.32786885245901642</v>
      </c>
      <c r="R23" s="142">
        <f t="shared" si="12"/>
        <v>0.32786885245901642</v>
      </c>
      <c r="S23" s="225">
        <f>(QUARTILE(BB5:BB19,3)-QUARTILE(BB5:BB19,1))/O23</f>
        <v>0.90425531914893631</v>
      </c>
      <c r="T23" s="143">
        <f t="shared" si="1"/>
        <v>10.344827586206897</v>
      </c>
      <c r="U23" s="144">
        <f t="shared" si="2"/>
        <v>0.33333333333333331</v>
      </c>
      <c r="V23" s="145">
        <f t="shared" si="3"/>
        <v>0.36666666666666664</v>
      </c>
      <c r="W23" s="137"/>
      <c r="X23" s="73">
        <v>3</v>
      </c>
      <c r="Y23" s="74">
        <v>1.98</v>
      </c>
      <c r="Z23" s="74">
        <v>1.45</v>
      </c>
      <c r="AA23" s="95" t="s">
        <v>10</v>
      </c>
      <c r="AB23" s="74">
        <v>0.48</v>
      </c>
      <c r="AC23" s="95" t="s">
        <v>22</v>
      </c>
      <c r="AD23" s="74">
        <f t="shared" si="17"/>
        <v>1.93</v>
      </c>
      <c r="AE23" s="147">
        <f t="shared" si="19"/>
        <v>0.21639344262295082</v>
      </c>
      <c r="AF23" s="148">
        <f t="shared" si="18"/>
        <v>5.4644808743169404E-2</v>
      </c>
      <c r="AG23" s="149">
        <f t="shared" si="20"/>
        <v>0.21092896174863388</v>
      </c>
      <c r="AH23" s="137"/>
      <c r="AI23" s="77">
        <v>19</v>
      </c>
      <c r="AJ23" s="88">
        <v>10.33</v>
      </c>
      <c r="AK23" s="88">
        <v>0.27</v>
      </c>
      <c r="AL23" s="88" t="s">
        <v>9</v>
      </c>
      <c r="AM23" s="88">
        <v>0.94</v>
      </c>
      <c r="AN23" s="88" t="s">
        <v>18</v>
      </c>
      <c r="AO23" s="78">
        <f t="shared" si="4"/>
        <v>1.21</v>
      </c>
      <c r="AP23" s="150">
        <f t="shared" si="8"/>
        <v>1.1289617486338797</v>
      </c>
      <c r="AQ23" s="151">
        <f t="shared" si="5"/>
        <v>7.6502732240435467E-3</v>
      </c>
      <c r="AR23" s="152">
        <f t="shared" si="9"/>
        <v>0.13224043715846995</v>
      </c>
      <c r="AT23" s="73"/>
      <c r="AU23" s="74"/>
      <c r="AV23" s="74"/>
      <c r="AW23" s="74"/>
      <c r="AX23" s="74"/>
      <c r="AY23" s="74"/>
      <c r="AZ23" s="74"/>
      <c r="BA23" s="75"/>
      <c r="BB23" s="146">
        <v>0</v>
      </c>
      <c r="BC23" s="76"/>
    </row>
    <row r="24" spans="1:55" ht="15.75" thickBot="1" x14ac:dyDescent="0.3">
      <c r="A24" s="137"/>
      <c r="B24" s="73">
        <v>21</v>
      </c>
      <c r="C24" s="138">
        <f>MAX(AT24:AT47)</f>
        <v>24</v>
      </c>
      <c r="D24" s="138">
        <v>261</v>
      </c>
      <c r="E24" s="95">
        <v>17</v>
      </c>
      <c r="F24" s="95">
        <v>21</v>
      </c>
      <c r="G24" s="139">
        <v>10</v>
      </c>
      <c r="H24" s="140">
        <f>AVERAGE(BC24:BC47)</f>
        <v>0.21452641165755923</v>
      </c>
      <c r="I24" s="140">
        <f>MEDIAN(BC24:BC47)</f>
        <v>0.21092896174863385</v>
      </c>
      <c r="J24" s="140">
        <f>MIN(BC24:BC47)</f>
        <v>4.6994535519125684E-2</v>
      </c>
      <c r="K24" s="141">
        <f>MAX(BC24:BC47)</f>
        <v>0.57049180327868854</v>
      </c>
      <c r="L24" s="252">
        <f t="shared" si="0"/>
        <v>0.52349726775956285</v>
      </c>
      <c r="M24" s="225">
        <f>(QUARTILE(BC24:BC47,3)-QUARTILE(BC24:BC47,1))/I24</f>
        <v>0.89896373056994838</v>
      </c>
      <c r="N24" s="253">
        <f>AVERAGE(BB24:BB47)</f>
        <v>6.0109289617486329E-2</v>
      </c>
      <c r="O24" s="140">
        <f>MEDIAN(BB24:BB47)</f>
        <v>3.715846994535521E-2</v>
      </c>
      <c r="P24" s="140">
        <f>MIN(BB24:BB47)</f>
        <v>0</v>
      </c>
      <c r="Q24" s="142">
        <f>MAX(BB24:BB47)</f>
        <v>0.2896174863387978</v>
      </c>
      <c r="R24" s="142">
        <f t="shared" si="12"/>
        <v>0.2896174863387978</v>
      </c>
      <c r="S24" s="225">
        <f>(QUARTILE(BB24:BB47,3)-QUARTILE(BB24:BB47,1))/O24</f>
        <v>1.3088235294117649</v>
      </c>
      <c r="T24" s="143">
        <f t="shared" si="1"/>
        <v>16.551724137931036</v>
      </c>
      <c r="U24" s="144">
        <f t="shared" si="2"/>
        <v>0.35416666666666669</v>
      </c>
      <c r="V24" s="145">
        <f t="shared" si="3"/>
        <v>0.20833333333333334</v>
      </c>
      <c r="W24" s="137"/>
      <c r="X24" s="73">
        <v>4</v>
      </c>
      <c r="Y24" s="95">
        <v>2.5299999999999998</v>
      </c>
      <c r="Z24" s="95">
        <v>0.19</v>
      </c>
      <c r="AA24" s="95" t="s">
        <v>22</v>
      </c>
      <c r="AB24" s="95">
        <v>0.23</v>
      </c>
      <c r="AC24" s="95" t="s">
        <v>22</v>
      </c>
      <c r="AD24" s="74">
        <f t="shared" si="17"/>
        <v>0.42000000000000004</v>
      </c>
      <c r="AE24" s="147">
        <f t="shared" si="19"/>
        <v>0.27650273224043714</v>
      </c>
      <c r="AF24" s="148">
        <f t="shared" si="18"/>
        <v>6.0109289617486322E-2</v>
      </c>
      <c r="AG24" s="149">
        <f t="shared" si="20"/>
        <v>4.59016393442623E-2</v>
      </c>
      <c r="AH24" s="137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T24" s="73">
        <v>1</v>
      </c>
      <c r="AU24" s="74">
        <v>1.37</v>
      </c>
      <c r="AV24" s="74">
        <v>0.93</v>
      </c>
      <c r="AW24" s="74" t="s">
        <v>10</v>
      </c>
      <c r="AX24" s="74">
        <v>0.88</v>
      </c>
      <c r="AY24" s="74" t="s">
        <v>22</v>
      </c>
      <c r="AZ24" s="74">
        <f t="shared" ref="AZ24:AZ47" si="21">AV24+AX24</f>
        <v>1.81</v>
      </c>
      <c r="BA24" s="147">
        <f>AU24*(1/9.15)</f>
        <v>0.14972677595628417</v>
      </c>
      <c r="BB24" s="148">
        <f t="shared" ref="BB24:BB47" si="22">BA24-BA23</f>
        <v>0.14972677595628417</v>
      </c>
      <c r="BC24" s="149">
        <f>AZ24*(1/9.15)</f>
        <v>0.19781420765027322</v>
      </c>
    </row>
    <row r="25" spans="1:55" ht="15.75" thickBot="1" x14ac:dyDescent="0.3">
      <c r="A25" s="153"/>
      <c r="B25" s="73">
        <v>22</v>
      </c>
      <c r="C25" s="154">
        <f>MAX(AT52:AT67)</f>
        <v>16</v>
      </c>
      <c r="D25" s="154">
        <v>360</v>
      </c>
      <c r="E25" s="95">
        <v>9</v>
      </c>
      <c r="F25" s="95">
        <v>18</v>
      </c>
      <c r="G25" s="139">
        <v>5</v>
      </c>
      <c r="H25" s="140">
        <f>AVERAGE(BC52:BC67)</f>
        <v>0.2328551912568306</v>
      </c>
      <c r="I25" s="140">
        <f>MEDIAN(BC52:BC67)</f>
        <v>0.26229508196721307</v>
      </c>
      <c r="J25" s="140">
        <f>MIN(BC52:BC67)</f>
        <v>6.5573770491803268E-2</v>
      </c>
      <c r="K25" s="141">
        <f>MAX(BC52:BC67)</f>
        <v>0.4885245901639344</v>
      </c>
      <c r="L25" s="252">
        <f t="shared" si="0"/>
        <v>0.42295081967213111</v>
      </c>
      <c r="M25" s="225">
        <f>(QUARTILE(BC52:BC67,3)-QUARTILE(BC52:BC67,1))/I25</f>
        <v>0.69895833333333357</v>
      </c>
      <c r="N25" s="253">
        <f>AVERAGE(BB52:BB67)</f>
        <v>7.0765027322404361E-2</v>
      </c>
      <c r="O25" s="140">
        <f>MEDIAN(BB52:BB67)</f>
        <v>2.9508196721311455E-2</v>
      </c>
      <c r="P25" s="140">
        <f>MIN(BB52:BB67)</f>
        <v>0</v>
      </c>
      <c r="Q25" s="142">
        <f>MAX(BB52:BB67)</f>
        <v>0.29508196721311475</v>
      </c>
      <c r="R25" s="142">
        <f t="shared" si="12"/>
        <v>0.29508196721311475</v>
      </c>
      <c r="S25" s="225">
        <f>(QUARTILE(BB52:BB67,3)-QUARTILE(BB52:BB67,1))/O25</f>
        <v>1.5462962962963052</v>
      </c>
      <c r="T25" s="143">
        <f t="shared" si="1"/>
        <v>11.03448275862069</v>
      </c>
      <c r="U25" s="144">
        <f t="shared" si="2"/>
        <v>0.28125</v>
      </c>
      <c r="V25" s="145">
        <f t="shared" si="3"/>
        <v>0.15625</v>
      </c>
      <c r="W25" s="137"/>
      <c r="X25" s="73">
        <v>5</v>
      </c>
      <c r="Y25" s="95">
        <v>5.0199999999999996</v>
      </c>
      <c r="Z25" s="95">
        <v>0.64</v>
      </c>
      <c r="AA25" s="95" t="s">
        <v>22</v>
      </c>
      <c r="AB25" s="95">
        <v>0.75</v>
      </c>
      <c r="AC25" s="95" t="s">
        <v>10</v>
      </c>
      <c r="AD25" s="74">
        <f t="shared" si="17"/>
        <v>1.3900000000000001</v>
      </c>
      <c r="AE25" s="147">
        <f t="shared" si="19"/>
        <v>0.54863387978142075</v>
      </c>
      <c r="AF25" s="148">
        <f t="shared" si="18"/>
        <v>0.27213114754098361</v>
      </c>
      <c r="AG25" s="149">
        <f t="shared" si="20"/>
        <v>0.15191256830601094</v>
      </c>
      <c r="AH25" s="137"/>
      <c r="AI25" s="296" t="s">
        <v>160</v>
      </c>
      <c r="AJ25" s="297"/>
      <c r="AK25" s="297"/>
      <c r="AL25" s="297"/>
      <c r="AM25" s="297"/>
      <c r="AN25" s="297"/>
      <c r="AO25" s="297"/>
      <c r="AP25" s="297"/>
      <c r="AQ25" s="297"/>
      <c r="AR25" s="298"/>
      <c r="AT25" s="73">
        <v>2</v>
      </c>
      <c r="AU25" s="74">
        <v>1.42</v>
      </c>
      <c r="AV25" s="74">
        <v>0.09</v>
      </c>
      <c r="AW25" s="74" t="s">
        <v>10</v>
      </c>
      <c r="AX25" s="74">
        <v>0.72</v>
      </c>
      <c r="AY25" s="74" t="s">
        <v>22</v>
      </c>
      <c r="AZ25" s="74">
        <f t="shared" si="21"/>
        <v>0.80999999999999994</v>
      </c>
      <c r="BA25" s="147">
        <f t="shared" ref="BA25:BA47" si="23">AU25*(1/9.15)</f>
        <v>0.15519125683060109</v>
      </c>
      <c r="BB25" s="148">
        <f t="shared" si="22"/>
        <v>5.4644808743169182E-3</v>
      </c>
      <c r="BC25" s="149">
        <f t="shared" ref="BC25:BC47" si="24">AZ25*(1/9.15)</f>
        <v>8.8524590163934422E-2</v>
      </c>
    </row>
    <row r="26" spans="1:55" ht="15.75" thickBot="1" x14ac:dyDescent="0.3">
      <c r="A26" s="137"/>
      <c r="B26" s="73">
        <v>23</v>
      </c>
      <c r="C26" s="138" t="s">
        <v>73</v>
      </c>
      <c r="D26" s="154">
        <v>480</v>
      </c>
      <c r="E26" s="95" t="s">
        <v>73</v>
      </c>
      <c r="F26" s="95" t="s">
        <v>73</v>
      </c>
      <c r="G26" s="139" t="s">
        <v>73</v>
      </c>
      <c r="H26" s="95" t="s">
        <v>73</v>
      </c>
      <c r="I26" s="140"/>
      <c r="J26" s="95" t="s">
        <v>73</v>
      </c>
      <c r="K26" s="141" t="s">
        <v>73</v>
      </c>
      <c r="L26" s="252" t="s">
        <v>73</v>
      </c>
      <c r="M26" s="252"/>
      <c r="N26" s="254" t="s">
        <v>73</v>
      </c>
      <c r="O26" s="95"/>
      <c r="P26" s="140" t="s">
        <v>73</v>
      </c>
      <c r="Q26" s="142" t="s">
        <v>73</v>
      </c>
      <c r="R26" s="142" t="s">
        <v>73</v>
      </c>
      <c r="S26" s="142"/>
      <c r="T26" s="143" t="s">
        <v>73</v>
      </c>
      <c r="U26" s="144" t="s">
        <v>73</v>
      </c>
      <c r="V26" s="145" t="s">
        <v>73</v>
      </c>
      <c r="W26" s="137"/>
      <c r="X26" s="73">
        <v>6</v>
      </c>
      <c r="Y26" s="95">
        <v>5.84</v>
      </c>
      <c r="Z26" s="95">
        <v>0.23</v>
      </c>
      <c r="AA26" s="95" t="s">
        <v>22</v>
      </c>
      <c r="AB26" s="95">
        <v>2.0099999999999998</v>
      </c>
      <c r="AC26" s="95" t="s">
        <v>38</v>
      </c>
      <c r="AD26" s="74">
        <f t="shared" si="17"/>
        <v>2.2399999999999998</v>
      </c>
      <c r="AE26" s="147">
        <f t="shared" si="19"/>
        <v>0.63825136612021849</v>
      </c>
      <c r="AF26" s="148">
        <f t="shared" si="18"/>
        <v>8.9617486338797736E-2</v>
      </c>
      <c r="AG26" s="149">
        <f t="shared" si="20"/>
        <v>0.24480874316939888</v>
      </c>
      <c r="AH26" s="137"/>
      <c r="AI26" s="69" t="s">
        <v>37</v>
      </c>
      <c r="AJ26" s="70" t="s">
        <v>148</v>
      </c>
      <c r="AK26" s="70" t="s">
        <v>149</v>
      </c>
      <c r="AL26" s="70" t="s">
        <v>110</v>
      </c>
      <c r="AM26" s="70" t="s">
        <v>150</v>
      </c>
      <c r="AN26" s="70" t="s">
        <v>112</v>
      </c>
      <c r="AO26" s="70" t="s">
        <v>153</v>
      </c>
      <c r="AP26" s="71" t="s">
        <v>130</v>
      </c>
      <c r="AQ26" s="132" t="s">
        <v>151</v>
      </c>
      <c r="AR26" s="72" t="s">
        <v>152</v>
      </c>
      <c r="AT26" s="73">
        <v>3</v>
      </c>
      <c r="AU26" s="74">
        <v>1.9</v>
      </c>
      <c r="AV26" s="74">
        <v>0.44</v>
      </c>
      <c r="AW26" s="95" t="s">
        <v>22</v>
      </c>
      <c r="AX26" s="74">
        <v>0.88</v>
      </c>
      <c r="AY26" s="95" t="s">
        <v>22</v>
      </c>
      <c r="AZ26" s="74">
        <f t="shared" si="21"/>
        <v>1.32</v>
      </c>
      <c r="BA26" s="147">
        <f t="shared" si="23"/>
        <v>0.2076502732240437</v>
      </c>
      <c r="BB26" s="148">
        <f t="shared" si="22"/>
        <v>5.2459016393442609E-2</v>
      </c>
      <c r="BC26" s="149">
        <f t="shared" si="24"/>
        <v>0.14426229508196722</v>
      </c>
    </row>
    <row r="27" spans="1:55" ht="15.75" thickTop="1" x14ac:dyDescent="0.25">
      <c r="A27" s="137"/>
      <c r="B27" s="73">
        <v>24</v>
      </c>
      <c r="C27" s="138">
        <f>MAX(AT72:AT82)</f>
        <v>11</v>
      </c>
      <c r="D27" s="154">
        <v>300</v>
      </c>
      <c r="E27" s="95">
        <v>2</v>
      </c>
      <c r="F27" s="95">
        <v>6</v>
      </c>
      <c r="G27" s="139">
        <v>14</v>
      </c>
      <c r="H27" s="140">
        <f>AVERAGE(BC72:BC82)</f>
        <v>0.39741679085941378</v>
      </c>
      <c r="I27" s="140">
        <f>MEDIAN(BC72:BC82)</f>
        <v>0.40109289617486338</v>
      </c>
      <c r="J27" s="140">
        <f>MIN(BC72:BC82)</f>
        <v>0.22622950819672127</v>
      </c>
      <c r="K27" s="141">
        <f>MAX(BC72:BC82)</f>
        <v>0.71693989071038255</v>
      </c>
      <c r="L27" s="252">
        <f t="shared" si="0"/>
        <v>0.49071038251366128</v>
      </c>
      <c r="M27" s="225">
        <f>(QUARTILE(BC72:BC82,3)-QUARTILE(BC72:BC82,1))/I27</f>
        <v>0.44686648501362414</v>
      </c>
      <c r="N27" s="253">
        <f>AVERAGE(BB72:BB82)</f>
        <v>0.10233482364629908</v>
      </c>
      <c r="O27" s="140">
        <f>MEDIAN(BB72:BB82)</f>
        <v>7.7595628415300766E-2</v>
      </c>
      <c r="P27" s="140">
        <f>MIN(BB72:BB82)</f>
        <v>2.9508196721311442E-2</v>
      </c>
      <c r="Q27" s="142">
        <f>MAX(BB72:BB82)</f>
        <v>0.27759562841530055</v>
      </c>
      <c r="R27" s="142">
        <f t="shared" si="12"/>
        <v>0.24808743169398911</v>
      </c>
      <c r="S27" s="225">
        <f>(QUARTILE(BB72:BB82,3)-QUARTILE(BB72:BB82,1))/O27</f>
        <v>0.71830985915492751</v>
      </c>
      <c r="T27" s="143">
        <f t="shared" si="1"/>
        <v>7.5862068965517242</v>
      </c>
      <c r="U27" s="144">
        <f t="shared" si="2"/>
        <v>9.0909090909090912E-2</v>
      </c>
      <c r="V27" s="145">
        <f t="shared" si="3"/>
        <v>0.63636363636363635</v>
      </c>
      <c r="W27" s="137"/>
      <c r="X27" s="73">
        <v>7</v>
      </c>
      <c r="Y27" s="95">
        <v>6.11</v>
      </c>
      <c r="Z27" s="95">
        <v>0.19</v>
      </c>
      <c r="AA27" s="95" t="s">
        <v>22</v>
      </c>
      <c r="AB27" s="95">
        <v>2.0299999999999998</v>
      </c>
      <c r="AC27" s="95" t="s">
        <v>38</v>
      </c>
      <c r="AD27" s="74">
        <f t="shared" si="17"/>
        <v>2.2199999999999998</v>
      </c>
      <c r="AE27" s="147">
        <f t="shared" si="19"/>
        <v>0.66775956284153004</v>
      </c>
      <c r="AF27" s="148">
        <f t="shared" si="18"/>
        <v>2.9508196721311553E-2</v>
      </c>
      <c r="AG27" s="149">
        <f t="shared" si="20"/>
        <v>0.24262295081967208</v>
      </c>
      <c r="AH27" s="137"/>
      <c r="AI27" s="73"/>
      <c r="AJ27" s="74"/>
      <c r="AK27" s="74"/>
      <c r="AL27" s="74"/>
      <c r="AM27" s="74"/>
      <c r="AN27" s="74"/>
      <c r="AO27" s="74"/>
      <c r="AP27" s="75"/>
      <c r="AQ27" s="146">
        <v>0</v>
      </c>
      <c r="AR27" s="76"/>
      <c r="AT27" s="73">
        <v>4</v>
      </c>
      <c r="AU27" s="95">
        <v>1.9</v>
      </c>
      <c r="AV27" s="95">
        <v>0</v>
      </c>
      <c r="AW27" s="95" t="s">
        <v>10</v>
      </c>
      <c r="AX27" s="95">
        <v>0.87</v>
      </c>
      <c r="AY27" s="95" t="s">
        <v>10</v>
      </c>
      <c r="AZ27" s="74">
        <f t="shared" si="21"/>
        <v>0.87</v>
      </c>
      <c r="BA27" s="147">
        <f t="shared" si="23"/>
        <v>0.2076502732240437</v>
      </c>
      <c r="BB27" s="148">
        <f t="shared" si="22"/>
        <v>0</v>
      </c>
      <c r="BC27" s="149">
        <f t="shared" si="24"/>
        <v>9.5081967213114751E-2</v>
      </c>
    </row>
    <row r="28" spans="1:55" x14ac:dyDescent="0.25">
      <c r="A28" s="137"/>
      <c r="B28" s="73">
        <v>25</v>
      </c>
      <c r="C28" s="138">
        <v>24</v>
      </c>
      <c r="D28" s="154">
        <v>360</v>
      </c>
      <c r="E28" s="155">
        <v>18</v>
      </c>
      <c r="F28" s="155">
        <v>16</v>
      </c>
      <c r="G28" s="156">
        <v>14</v>
      </c>
      <c r="H28" s="140">
        <f>AVERAGE(BC87:BC110)</f>
        <v>0.20286885245901634</v>
      </c>
      <c r="I28" s="140">
        <f>MEDIAN(BC87:BC110)</f>
        <v>0.19180327868852459</v>
      </c>
      <c r="J28" s="140">
        <f>MIN(BC87:BC110)</f>
        <v>3.3879781420765025E-2</v>
      </c>
      <c r="K28" s="141">
        <f>MAX(BC87:BC110)</f>
        <v>0.61202185792349717</v>
      </c>
      <c r="L28" s="252">
        <f t="shared" si="0"/>
        <v>0.57814207650273219</v>
      </c>
      <c r="M28" s="225">
        <f>(QUARTILE(BC87:BC110,3)-QUARTILE(BC87:BC110,1))/I28</f>
        <v>0.83903133903133886</v>
      </c>
      <c r="N28" s="253">
        <f>AVERAGE(BB87:BB110)</f>
        <v>4.7040072859744986E-2</v>
      </c>
      <c r="O28" s="140">
        <f>MEDIAN(BB87:BB110)</f>
        <v>2.2950819672131084E-2</v>
      </c>
      <c r="P28" s="140">
        <f>MIN(BB87:BB110)</f>
        <v>0</v>
      </c>
      <c r="Q28" s="142">
        <f>MAX(BB87:BB110)</f>
        <v>0.30928961748633887</v>
      </c>
      <c r="R28" s="142">
        <f t="shared" si="12"/>
        <v>0.30928961748633887</v>
      </c>
      <c r="S28" s="225">
        <f>(QUARTILE(BB87:BB110,3)-QUARTILE(BB87:BB110,1))/O28</f>
        <v>1.4880952380952399</v>
      </c>
      <c r="T28" s="143">
        <f t="shared" si="1"/>
        <v>16.551724137931036</v>
      </c>
      <c r="U28" s="144">
        <f t="shared" si="2"/>
        <v>0.375</v>
      </c>
      <c r="V28" s="145">
        <f t="shared" si="3"/>
        <v>0.29166666666666669</v>
      </c>
      <c r="W28" s="137"/>
      <c r="X28" s="73">
        <v>8</v>
      </c>
      <c r="Y28" s="95">
        <v>7.92</v>
      </c>
      <c r="Z28" s="95">
        <v>1.53</v>
      </c>
      <c r="AA28" s="95" t="s">
        <v>22</v>
      </c>
      <c r="AB28" s="95">
        <v>0.76</v>
      </c>
      <c r="AC28" s="95" t="s">
        <v>10</v>
      </c>
      <c r="AD28" s="74">
        <f t="shared" si="17"/>
        <v>2.29</v>
      </c>
      <c r="AE28" s="147">
        <f t="shared" si="19"/>
        <v>0.86557377049180328</v>
      </c>
      <c r="AF28" s="148">
        <f t="shared" si="18"/>
        <v>0.19781420765027324</v>
      </c>
      <c r="AG28" s="149">
        <f t="shared" si="20"/>
        <v>0.25027322404371583</v>
      </c>
      <c r="AH28" s="137"/>
      <c r="AI28" s="73">
        <v>1</v>
      </c>
      <c r="AJ28" s="74">
        <v>1.48</v>
      </c>
      <c r="AK28" s="74">
        <v>2.48</v>
      </c>
      <c r="AL28" s="74" t="s">
        <v>19</v>
      </c>
      <c r="AM28" s="74">
        <v>1.1000000000000001</v>
      </c>
      <c r="AN28" s="74" t="s">
        <v>18</v>
      </c>
      <c r="AO28" s="74">
        <f t="shared" ref="AO28:AO49" si="25">AK28+AM28</f>
        <v>3.58</v>
      </c>
      <c r="AP28" s="147">
        <f>AJ28*(9.15)</f>
        <v>13.542</v>
      </c>
      <c r="AQ28" s="148">
        <f t="shared" ref="AQ28:AQ49" si="26">AP28-AP27</f>
        <v>13.542</v>
      </c>
      <c r="AR28" s="149">
        <f>AO28*(1/9.15)</f>
        <v>0.3912568306010929</v>
      </c>
      <c r="AT28" s="73">
        <v>5</v>
      </c>
      <c r="AU28" s="95">
        <v>2.0299999999999998</v>
      </c>
      <c r="AV28" s="95">
        <v>2.79</v>
      </c>
      <c r="AW28" s="95" t="s">
        <v>38</v>
      </c>
      <c r="AX28" s="95">
        <v>0.56999999999999995</v>
      </c>
      <c r="AY28" s="95" t="s">
        <v>10</v>
      </c>
      <c r="AZ28" s="74">
        <f t="shared" si="21"/>
        <v>3.36</v>
      </c>
      <c r="BA28" s="147">
        <f t="shared" si="23"/>
        <v>0.22185792349726774</v>
      </c>
      <c r="BB28" s="148">
        <f t="shared" si="22"/>
        <v>1.4207650273224043E-2</v>
      </c>
      <c r="BC28" s="149">
        <f t="shared" si="24"/>
        <v>0.36721311475409835</v>
      </c>
    </row>
    <row r="29" spans="1:55" x14ac:dyDescent="0.25">
      <c r="A29" s="137"/>
      <c r="B29" s="73">
        <v>26</v>
      </c>
      <c r="C29" s="138">
        <f>MAX(AT115:AT135)</f>
        <v>21</v>
      </c>
      <c r="D29" s="154">
        <v>381</v>
      </c>
      <c r="E29" s="155">
        <v>10</v>
      </c>
      <c r="F29" s="155">
        <v>19</v>
      </c>
      <c r="G29" s="156">
        <v>13</v>
      </c>
      <c r="H29" s="140">
        <f>AVERAGE(BC115:BC135)</f>
        <v>0.23226645849596667</v>
      </c>
      <c r="I29" s="140">
        <f>MEDIAN(BC115:BC135)</f>
        <v>0.22950819672131148</v>
      </c>
      <c r="J29" s="140">
        <f>MIN(BC115:BC135)</f>
        <v>8.9617486338797819E-2</v>
      </c>
      <c r="K29" s="141">
        <f>MAX(BC115:BC135)</f>
        <v>0.48633879781420764</v>
      </c>
      <c r="L29" s="252">
        <f t="shared" si="0"/>
        <v>0.39672131147540979</v>
      </c>
      <c r="M29" s="225">
        <f>(QUARTILE(BC115:BC135,3)-QUARTILE(BC115:BC135,1))/I29</f>
        <v>0.59047619047619071</v>
      </c>
      <c r="N29" s="253">
        <f>AVERAGE(BB115:BB135)</f>
        <v>5.3812125943273482E-2</v>
      </c>
      <c r="O29" s="140">
        <f>MEDIAN(BB115:BB135)</f>
        <v>2.0765027322404483E-2</v>
      </c>
      <c r="P29" s="140">
        <f>MIN(BB115:BB135)</f>
        <v>0</v>
      </c>
      <c r="Q29" s="142">
        <f>MAX(BB115:BB135)</f>
        <v>0.31693989071038253</v>
      </c>
      <c r="R29" s="142">
        <f t="shared" si="12"/>
        <v>0.31693989071038253</v>
      </c>
      <c r="S29" s="225">
        <f>(QUARTILE(BB115:BB135,3)-QUARTILE(BB115:BB135,1))/O29</f>
        <v>2.210526315789461</v>
      </c>
      <c r="T29" s="143">
        <f t="shared" si="1"/>
        <v>14.482758620689655</v>
      </c>
      <c r="U29" s="144">
        <f t="shared" si="2"/>
        <v>0.23809523809523808</v>
      </c>
      <c r="V29" s="145">
        <f t="shared" si="3"/>
        <v>0.30952380952380953</v>
      </c>
      <c r="W29" s="137"/>
      <c r="X29" s="73">
        <v>9</v>
      </c>
      <c r="Y29" s="140">
        <v>8</v>
      </c>
      <c r="Z29" s="95">
        <v>0.16</v>
      </c>
      <c r="AA29" s="95" t="s">
        <v>22</v>
      </c>
      <c r="AB29" s="74">
        <v>1.21</v>
      </c>
      <c r="AC29" s="95" t="s">
        <v>22</v>
      </c>
      <c r="AD29" s="74">
        <f t="shared" si="17"/>
        <v>1.3699999999999999</v>
      </c>
      <c r="AE29" s="147">
        <f t="shared" si="19"/>
        <v>0.87431693989071035</v>
      </c>
      <c r="AF29" s="148">
        <f t="shared" si="18"/>
        <v>8.7431693989070691E-3</v>
      </c>
      <c r="AG29" s="149">
        <f t="shared" si="20"/>
        <v>0.14972677595628414</v>
      </c>
      <c r="AH29" s="137"/>
      <c r="AI29" s="73">
        <v>2</v>
      </c>
      <c r="AJ29" s="74">
        <v>1.86</v>
      </c>
      <c r="AK29" s="74">
        <v>0.52</v>
      </c>
      <c r="AL29" s="74" t="s">
        <v>9</v>
      </c>
      <c r="AM29" s="74">
        <v>0.4</v>
      </c>
      <c r="AN29" s="74" t="s">
        <v>9</v>
      </c>
      <c r="AO29" s="74">
        <f t="shared" si="25"/>
        <v>0.92</v>
      </c>
      <c r="AP29" s="147">
        <f t="shared" ref="AP29:AP49" si="27">AJ29*(9.15)</f>
        <v>17.019000000000002</v>
      </c>
      <c r="AQ29" s="148">
        <f t="shared" si="26"/>
        <v>3.4770000000000021</v>
      </c>
      <c r="AR29" s="149">
        <f t="shared" ref="AR29:AR49" si="28">AO29*(1/9.15)</f>
        <v>0.1005464480874317</v>
      </c>
      <c r="AT29" s="73">
        <v>6</v>
      </c>
      <c r="AU29" s="95">
        <v>2.37</v>
      </c>
      <c r="AV29" s="95">
        <v>0.76</v>
      </c>
      <c r="AW29" s="95" t="s">
        <v>10</v>
      </c>
      <c r="AX29" s="95">
        <v>1.45</v>
      </c>
      <c r="AY29" s="95" t="s">
        <v>10</v>
      </c>
      <c r="AZ29" s="74">
        <f t="shared" si="21"/>
        <v>2.21</v>
      </c>
      <c r="BA29" s="147">
        <f t="shared" si="23"/>
        <v>0.25901639344262295</v>
      </c>
      <c r="BB29" s="148">
        <f t="shared" si="22"/>
        <v>3.715846994535521E-2</v>
      </c>
      <c r="BC29" s="149">
        <f t="shared" si="24"/>
        <v>0.24153005464480873</v>
      </c>
    </row>
    <row r="30" spans="1:55" x14ac:dyDescent="0.25">
      <c r="A30" s="137"/>
      <c r="B30" s="73">
        <v>27</v>
      </c>
      <c r="C30" s="138">
        <f>MAX(AT140:AT151)</f>
        <v>12</v>
      </c>
      <c r="D30" s="154">
        <v>188</v>
      </c>
      <c r="E30" s="155">
        <v>14</v>
      </c>
      <c r="F30" s="155">
        <v>5</v>
      </c>
      <c r="G30" s="156">
        <v>5</v>
      </c>
      <c r="H30" s="140">
        <f>AVERAGE(BC140:BC151)</f>
        <v>0.29571948998178504</v>
      </c>
      <c r="I30" s="140">
        <f>MEDIAN(BC140:BC151)</f>
        <v>0.29945355191256828</v>
      </c>
      <c r="J30" s="140">
        <f>MIN(BC140:BC151)</f>
        <v>0.14316939890710384</v>
      </c>
      <c r="K30" s="141">
        <f>MAX(BC140:BC151)</f>
        <v>0.55191256830601088</v>
      </c>
      <c r="L30" s="252">
        <f t="shared" si="0"/>
        <v>0.40874316939890704</v>
      </c>
      <c r="M30" s="225">
        <f>(QUARTILE(BC140:BC151,3)-QUARTILE(BC140:BC151,1))/I30</f>
        <v>0.47080291970802929</v>
      </c>
      <c r="N30" s="253">
        <f>AVERAGE(BB140:BB151)</f>
        <v>9.4535519125683073E-2</v>
      </c>
      <c r="O30" s="140">
        <f>MEDIAN(BB140:BB151)</f>
        <v>4.9180327868852403E-2</v>
      </c>
      <c r="P30" s="140">
        <f>MIN(BB140:BB151)</f>
        <v>1.2021857923497414E-2</v>
      </c>
      <c r="Q30" s="142">
        <f>MAX(BB140:BB151)</f>
        <v>0.28633879781420762</v>
      </c>
      <c r="R30" s="142">
        <f t="shared" si="12"/>
        <v>0.27431693989071021</v>
      </c>
      <c r="S30" s="225">
        <f>(QUARTILE(BB140:BB151,3)-QUARTILE(BB140:BB151,1))/O30</f>
        <v>1.6000000000000016</v>
      </c>
      <c r="T30" s="143">
        <f t="shared" si="1"/>
        <v>8.2758620689655178</v>
      </c>
      <c r="U30" s="144">
        <f t="shared" si="2"/>
        <v>0.58333333333333337</v>
      </c>
      <c r="V30" s="145">
        <f t="shared" si="3"/>
        <v>0.20833333333333334</v>
      </c>
      <c r="W30" s="137"/>
      <c r="X30" s="73">
        <v>10</v>
      </c>
      <c r="Y30" s="95">
        <v>8.64</v>
      </c>
      <c r="Z30" s="95">
        <v>0.87</v>
      </c>
      <c r="AA30" s="95" t="s">
        <v>10</v>
      </c>
      <c r="AB30" s="95">
        <v>0.67</v>
      </c>
      <c r="AC30" s="95" t="s">
        <v>10</v>
      </c>
      <c r="AD30" s="74">
        <f t="shared" si="17"/>
        <v>1.54</v>
      </c>
      <c r="AE30" s="147">
        <f t="shared" si="19"/>
        <v>0.94426229508196724</v>
      </c>
      <c r="AF30" s="148">
        <f t="shared" si="18"/>
        <v>6.9945355191256886E-2</v>
      </c>
      <c r="AG30" s="149">
        <f t="shared" si="20"/>
        <v>0.16830601092896175</v>
      </c>
      <c r="AH30" s="137"/>
      <c r="AI30" s="73">
        <v>3</v>
      </c>
      <c r="AJ30" s="93">
        <v>2</v>
      </c>
      <c r="AK30" s="74">
        <v>0.84</v>
      </c>
      <c r="AL30" s="95" t="s">
        <v>18</v>
      </c>
      <c r="AM30" s="74">
        <v>0.5</v>
      </c>
      <c r="AN30" s="95" t="s">
        <v>9</v>
      </c>
      <c r="AO30" s="74">
        <f t="shared" si="25"/>
        <v>1.3399999999999999</v>
      </c>
      <c r="AP30" s="147">
        <f t="shared" si="27"/>
        <v>18.3</v>
      </c>
      <c r="AQ30" s="148">
        <f t="shared" si="26"/>
        <v>1.2809999999999988</v>
      </c>
      <c r="AR30" s="149">
        <f t="shared" si="28"/>
        <v>0.14644808743169396</v>
      </c>
      <c r="AT30" s="73">
        <v>7</v>
      </c>
      <c r="AU30" s="95">
        <v>5.0199999999999996</v>
      </c>
      <c r="AV30" s="95">
        <v>0.63</v>
      </c>
      <c r="AW30" s="95" t="s">
        <v>22</v>
      </c>
      <c r="AX30" s="95">
        <v>0.78</v>
      </c>
      <c r="AY30" s="95" t="s">
        <v>10</v>
      </c>
      <c r="AZ30" s="74">
        <f t="shared" si="21"/>
        <v>1.4100000000000001</v>
      </c>
      <c r="BA30" s="147">
        <f t="shared" si="23"/>
        <v>0.54863387978142075</v>
      </c>
      <c r="BB30" s="148">
        <f t="shared" si="22"/>
        <v>0.2896174863387978</v>
      </c>
      <c r="BC30" s="149">
        <f t="shared" si="24"/>
        <v>0.1540983606557377</v>
      </c>
    </row>
    <row r="31" spans="1:55" x14ac:dyDescent="0.25">
      <c r="A31" s="137"/>
      <c r="B31" s="73">
        <v>28</v>
      </c>
      <c r="C31" s="138">
        <f>MAX(AT156:AT164)</f>
        <v>9</v>
      </c>
      <c r="D31" s="154">
        <v>111</v>
      </c>
      <c r="E31" s="155">
        <v>6</v>
      </c>
      <c r="F31" s="155">
        <v>8</v>
      </c>
      <c r="G31" s="156">
        <v>4</v>
      </c>
      <c r="H31" s="157">
        <f>AVERAGE(BC156:BC164)</f>
        <v>0.313418336369156</v>
      </c>
      <c r="I31" s="140">
        <f>MEDIAN(BC156:BC164)</f>
        <v>0.34207650273224044</v>
      </c>
      <c r="J31" s="157">
        <f>MIN(BC156:BC164)</f>
        <v>8.306010928961749E-2</v>
      </c>
      <c r="K31" s="141">
        <f>MAX(BC156:BC164)</f>
        <v>0.52349726775956285</v>
      </c>
      <c r="L31" s="252">
        <f t="shared" si="0"/>
        <v>0.44043715846994536</v>
      </c>
      <c r="M31" s="225">
        <f>(QUARTILE(BC156:BC164,3)-QUARTILE(BC156:BC164,1))/I31</f>
        <v>0.7124600638977634</v>
      </c>
      <c r="N31" s="255">
        <f>AVERAGE(BB156:BB164)</f>
        <v>0.12434729811778993</v>
      </c>
      <c r="O31" s="140">
        <f>MEDIAN(BB156:BB164)</f>
        <v>6.7759562841530174E-2</v>
      </c>
      <c r="P31" s="157">
        <f>MIN(BB156:BB164)</f>
        <v>0</v>
      </c>
      <c r="Q31" s="158">
        <f>MAX(BB156:BB164)</f>
        <v>0.57814207650273219</v>
      </c>
      <c r="R31" s="142">
        <f t="shared" si="12"/>
        <v>0.57814207650273219</v>
      </c>
      <c r="S31" s="225">
        <f>(QUARTILE(BB156:BB164,3)-QUARTILE(BB156:BB164,1))/O31</f>
        <v>0.96774193548386711</v>
      </c>
      <c r="T31" s="143">
        <f t="shared" si="1"/>
        <v>6.2068965517241379</v>
      </c>
      <c r="U31" s="144">
        <f t="shared" si="2"/>
        <v>0.33333333333333331</v>
      </c>
      <c r="V31" s="145">
        <f t="shared" si="3"/>
        <v>0.22222222222222221</v>
      </c>
      <c r="W31" s="137"/>
      <c r="X31" s="73">
        <v>11</v>
      </c>
      <c r="Y31" s="95">
        <v>8.82</v>
      </c>
      <c r="Z31" s="95">
        <v>1.04</v>
      </c>
      <c r="AA31" s="95" t="s">
        <v>10</v>
      </c>
      <c r="AB31" s="95">
        <v>0.69</v>
      </c>
      <c r="AC31" s="95" t="s">
        <v>22</v>
      </c>
      <c r="AD31" s="74">
        <f t="shared" si="17"/>
        <v>1.73</v>
      </c>
      <c r="AE31" s="147">
        <f t="shared" si="19"/>
        <v>0.9639344262295082</v>
      </c>
      <c r="AF31" s="148">
        <f t="shared" si="18"/>
        <v>1.9672131147540961E-2</v>
      </c>
      <c r="AG31" s="149">
        <f t="shared" si="20"/>
        <v>0.18907103825136612</v>
      </c>
      <c r="AH31" s="137"/>
      <c r="AI31" s="73">
        <v>4</v>
      </c>
      <c r="AJ31" s="95">
        <v>2.12</v>
      </c>
      <c r="AK31" s="95">
        <v>0.82</v>
      </c>
      <c r="AL31" s="95" t="s">
        <v>9</v>
      </c>
      <c r="AM31" s="95">
        <v>0.56999999999999995</v>
      </c>
      <c r="AN31" s="95" t="s">
        <v>9</v>
      </c>
      <c r="AO31" s="74">
        <f t="shared" si="25"/>
        <v>1.39</v>
      </c>
      <c r="AP31" s="147">
        <f t="shared" si="27"/>
        <v>19.398000000000003</v>
      </c>
      <c r="AQ31" s="148">
        <f t="shared" si="26"/>
        <v>1.0980000000000025</v>
      </c>
      <c r="AR31" s="149">
        <f t="shared" si="28"/>
        <v>0.15191256830601091</v>
      </c>
      <c r="AT31" s="73">
        <v>8</v>
      </c>
      <c r="AU31" s="95">
        <v>5.27</v>
      </c>
      <c r="AV31" s="95">
        <v>2.41</v>
      </c>
      <c r="AW31" s="95" t="s">
        <v>38</v>
      </c>
      <c r="AX31" s="95">
        <v>2.04</v>
      </c>
      <c r="AY31" s="95" t="s">
        <v>38</v>
      </c>
      <c r="AZ31" s="74">
        <f t="shared" si="21"/>
        <v>4.45</v>
      </c>
      <c r="BA31" s="147">
        <f t="shared" si="23"/>
        <v>0.57595628415300537</v>
      </c>
      <c r="BB31" s="148">
        <f t="shared" si="22"/>
        <v>2.7322404371584619E-2</v>
      </c>
      <c r="BC31" s="149">
        <f t="shared" si="24"/>
        <v>0.48633879781420764</v>
      </c>
    </row>
    <row r="32" spans="1:55" ht="15.75" thickBot="1" x14ac:dyDescent="0.3">
      <c r="A32" s="137"/>
      <c r="B32" s="77">
        <v>29</v>
      </c>
      <c r="C32" s="159">
        <f>MAX(AT169:AT191)</f>
        <v>23</v>
      </c>
      <c r="D32" s="160">
        <v>1440</v>
      </c>
      <c r="E32" s="161">
        <v>11</v>
      </c>
      <c r="F32" s="161">
        <v>30</v>
      </c>
      <c r="G32" s="162">
        <v>5</v>
      </c>
      <c r="H32" s="163">
        <f>AVERAGE(BC169:BC191)</f>
        <v>0.17809455927773818</v>
      </c>
      <c r="I32" s="140">
        <f>MEDIAN(BC169:BC191)</f>
        <v>0.1628415300546448</v>
      </c>
      <c r="J32" s="163">
        <f>MIN(BC169:BC191)</f>
        <v>2.5136612021857924E-2</v>
      </c>
      <c r="K32" s="164">
        <f>MAX(BC169:BC191)</f>
        <v>0.48852459016393446</v>
      </c>
      <c r="L32" s="252">
        <f t="shared" si="0"/>
        <v>0.46338797814207655</v>
      </c>
      <c r="M32" s="225">
        <f>(QUARTILE(BC169:BC191,3)-QUARTILE(BC169:BC191,1))/I32</f>
        <v>0.95973154362416124</v>
      </c>
      <c r="N32" s="256">
        <f>AVERAGE(BB169:BB191)</f>
        <v>4.8705155618911852E-2</v>
      </c>
      <c r="O32" s="140">
        <f>MEDIAN(BB169:BB191)</f>
        <v>2.732240437158473E-2</v>
      </c>
      <c r="P32" s="163">
        <f>MIN(BB169:BB191)</f>
        <v>0</v>
      </c>
      <c r="Q32" s="164">
        <f>MAX(BB169:BB191)</f>
        <v>0.29180327868852463</v>
      </c>
      <c r="R32" s="142">
        <f t="shared" si="12"/>
        <v>0.29180327868852463</v>
      </c>
      <c r="S32" s="225">
        <f>(QUARTILE(BB169:BB191,3)-QUARTILE(BB169:BB191,1))/O32</f>
        <v>1.2600000000000022</v>
      </c>
      <c r="T32" s="165">
        <f t="shared" ref="T32" si="29">C32/1.45</f>
        <v>15.862068965517242</v>
      </c>
      <c r="U32" s="166">
        <f t="shared" ref="U32" si="30">E32/SUM(E32:G32)</f>
        <v>0.2391304347826087</v>
      </c>
      <c r="V32" s="167">
        <f t="shared" ref="V32" si="31">G32/SUM(E32:G32)</f>
        <v>0.10869565217391304</v>
      </c>
      <c r="W32" s="137"/>
      <c r="X32" s="73">
        <v>12</v>
      </c>
      <c r="Y32" s="95">
        <v>9.61</v>
      </c>
      <c r="Z32" s="95">
        <v>0.63</v>
      </c>
      <c r="AA32" s="95" t="s">
        <v>22</v>
      </c>
      <c r="AB32" s="95">
        <v>0.27</v>
      </c>
      <c r="AC32" s="95" t="s">
        <v>22</v>
      </c>
      <c r="AD32" s="74">
        <f t="shared" si="17"/>
        <v>0.9</v>
      </c>
      <c r="AE32" s="147">
        <f t="shared" si="19"/>
        <v>1.0502732240437158</v>
      </c>
      <c r="AF32" s="148">
        <f t="shared" si="18"/>
        <v>8.6338797814207613E-2</v>
      </c>
      <c r="AG32" s="149">
        <f t="shared" si="20"/>
        <v>9.8360655737704916E-2</v>
      </c>
      <c r="AH32" s="137"/>
      <c r="AI32" s="73">
        <v>5</v>
      </c>
      <c r="AJ32" s="95">
        <v>5.0199999999999996</v>
      </c>
      <c r="AK32" s="95">
        <v>0.64</v>
      </c>
      <c r="AL32" s="95" t="s">
        <v>18</v>
      </c>
      <c r="AM32" s="95">
        <v>0.88</v>
      </c>
      <c r="AN32" s="95" t="s">
        <v>9</v>
      </c>
      <c r="AO32" s="74">
        <f t="shared" si="25"/>
        <v>1.52</v>
      </c>
      <c r="AP32" s="147">
        <f t="shared" si="27"/>
        <v>45.933</v>
      </c>
      <c r="AQ32" s="148">
        <f t="shared" si="26"/>
        <v>26.534999999999997</v>
      </c>
      <c r="AR32" s="149">
        <f t="shared" si="28"/>
        <v>0.16612021857923498</v>
      </c>
      <c r="AT32" s="73">
        <v>9</v>
      </c>
      <c r="AU32" s="95">
        <v>5.27</v>
      </c>
      <c r="AV32" s="95">
        <v>0</v>
      </c>
      <c r="AW32" s="95" t="s">
        <v>10</v>
      </c>
      <c r="AX32" s="95">
        <v>0.82</v>
      </c>
      <c r="AY32" s="95" t="s">
        <v>10</v>
      </c>
      <c r="AZ32" s="74">
        <f t="shared" si="21"/>
        <v>0.82</v>
      </c>
      <c r="BA32" s="147">
        <f t="shared" si="23"/>
        <v>0.57595628415300537</v>
      </c>
      <c r="BB32" s="148">
        <f t="shared" si="22"/>
        <v>0</v>
      </c>
      <c r="BC32" s="149">
        <f t="shared" si="24"/>
        <v>8.9617486338797805E-2</v>
      </c>
    </row>
    <row r="33" spans="1:55" ht="15.75" thickBot="1" x14ac:dyDescent="0.3">
      <c r="A33" s="137"/>
      <c r="B33" s="137"/>
      <c r="C33" s="137"/>
      <c r="D33" s="137"/>
      <c r="E33" s="168"/>
      <c r="F33" s="168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37"/>
      <c r="X33" s="73">
        <v>13</v>
      </c>
      <c r="Y33" s="95">
        <v>10.15</v>
      </c>
      <c r="Z33" s="95">
        <v>0.33</v>
      </c>
      <c r="AA33" s="95" t="s">
        <v>10</v>
      </c>
      <c r="AB33" s="95">
        <v>0.25</v>
      </c>
      <c r="AC33" s="95" t="s">
        <v>10</v>
      </c>
      <c r="AD33" s="74">
        <f t="shared" si="17"/>
        <v>0.58000000000000007</v>
      </c>
      <c r="AE33" s="147">
        <f t="shared" si="19"/>
        <v>1.1092896174863387</v>
      </c>
      <c r="AF33" s="148">
        <f t="shared" si="18"/>
        <v>5.9016393442622883E-2</v>
      </c>
      <c r="AG33" s="149">
        <f t="shared" si="20"/>
        <v>6.3387978142076515E-2</v>
      </c>
      <c r="AH33" s="137"/>
      <c r="AI33" s="73">
        <v>6</v>
      </c>
      <c r="AJ33" s="95">
        <v>5.28</v>
      </c>
      <c r="AK33" s="95">
        <v>2.38</v>
      </c>
      <c r="AL33" s="95" t="s">
        <v>19</v>
      </c>
      <c r="AM33" s="95">
        <v>2.0499999999999998</v>
      </c>
      <c r="AN33" s="95" t="s">
        <v>19</v>
      </c>
      <c r="AO33" s="74">
        <f t="shared" si="25"/>
        <v>4.43</v>
      </c>
      <c r="AP33" s="147">
        <f t="shared" si="27"/>
        <v>48.312000000000005</v>
      </c>
      <c r="AQ33" s="148">
        <f t="shared" si="26"/>
        <v>2.3790000000000049</v>
      </c>
      <c r="AR33" s="149">
        <f t="shared" si="28"/>
        <v>0.48415300546448081</v>
      </c>
      <c r="AT33" s="73">
        <v>10</v>
      </c>
      <c r="AU33" s="95">
        <v>5.82</v>
      </c>
      <c r="AV33" s="95">
        <v>0.13</v>
      </c>
      <c r="AW33" s="95" t="s">
        <v>22</v>
      </c>
      <c r="AX33" s="95">
        <v>2.02</v>
      </c>
      <c r="AY33" s="95" t="s">
        <v>38</v>
      </c>
      <c r="AZ33" s="74">
        <f t="shared" si="21"/>
        <v>2.15</v>
      </c>
      <c r="BA33" s="147">
        <f t="shared" si="23"/>
        <v>0.63606557377049178</v>
      </c>
      <c r="BB33" s="148">
        <f t="shared" si="22"/>
        <v>6.0109289617486406E-2</v>
      </c>
      <c r="BC33" s="149">
        <f t="shared" si="24"/>
        <v>0.2349726775956284</v>
      </c>
    </row>
    <row r="34" spans="1:55" ht="15.75" thickBot="1" x14ac:dyDescent="0.3">
      <c r="A34" s="137"/>
      <c r="B34" s="234" t="s">
        <v>13</v>
      </c>
      <c r="C34" s="228">
        <f>AVERAGE(C4:C32)</f>
        <v>17.571428571428573</v>
      </c>
      <c r="D34" s="228">
        <f t="shared" ref="D34:V34" si="32">AVERAGE(D4:D32)</f>
        <v>402.96428571428572</v>
      </c>
      <c r="E34" s="228">
        <f t="shared" si="32"/>
        <v>11.321428571428571</v>
      </c>
      <c r="F34" s="228">
        <f t="shared" si="32"/>
        <v>16.714285714285715</v>
      </c>
      <c r="G34" s="228">
        <f t="shared" si="32"/>
        <v>7.1071428571428568</v>
      </c>
      <c r="H34" s="228">
        <f t="shared" si="32"/>
        <v>0.22843219195610404</v>
      </c>
      <c r="I34" s="228">
        <f t="shared" si="32"/>
        <v>0.21518993364558939</v>
      </c>
      <c r="J34" s="228">
        <f t="shared" si="32"/>
        <v>7.0845148321623738E-2</v>
      </c>
      <c r="K34" s="228">
        <f t="shared" si="32"/>
        <v>0.51085402029664306</v>
      </c>
      <c r="L34" s="228">
        <f t="shared" si="32"/>
        <v>0.44000887197501953</v>
      </c>
      <c r="M34" s="228">
        <f t="shared" si="32"/>
        <v>0.7309302327731545</v>
      </c>
      <c r="N34" s="228">
        <f t="shared" si="32"/>
        <v>0.22230151057836803</v>
      </c>
      <c r="O34" s="228">
        <f t="shared" si="32"/>
        <v>9.4283864699781644E-2</v>
      </c>
      <c r="P34" s="228">
        <f t="shared" si="32"/>
        <v>1.3345027098781178E-2</v>
      </c>
      <c r="Q34" s="228">
        <f t="shared" si="32"/>
        <v>1.2567841183881303</v>
      </c>
      <c r="R34" s="228">
        <f t="shared" si="32"/>
        <v>1.2434390912893492</v>
      </c>
      <c r="S34" s="228">
        <f t="shared" si="32"/>
        <v>1.6389830896477637</v>
      </c>
      <c r="T34" s="228">
        <f t="shared" si="32"/>
        <v>12.118226600985224</v>
      </c>
      <c r="U34" s="228">
        <f t="shared" si="32"/>
        <v>0.31687841477544121</v>
      </c>
      <c r="V34" s="228">
        <f t="shared" si="32"/>
        <v>0.2155766332025815</v>
      </c>
      <c r="W34" s="137"/>
      <c r="X34" s="77">
        <v>14</v>
      </c>
      <c r="Y34" s="88">
        <v>10.32</v>
      </c>
      <c r="Z34" s="88">
        <v>0.33</v>
      </c>
      <c r="AA34" s="88" t="s">
        <v>10</v>
      </c>
      <c r="AB34" s="88">
        <v>0.82</v>
      </c>
      <c r="AC34" s="88" t="s">
        <v>22</v>
      </c>
      <c r="AD34" s="78">
        <f t="shared" si="17"/>
        <v>1.1499999999999999</v>
      </c>
      <c r="AE34" s="150">
        <f t="shared" si="19"/>
        <v>1.1278688524590164</v>
      </c>
      <c r="AF34" s="151">
        <f t="shared" si="18"/>
        <v>1.8579234972677661E-2</v>
      </c>
      <c r="AG34" s="152">
        <f t="shared" si="20"/>
        <v>0.12568306010928959</v>
      </c>
      <c r="AH34" s="137"/>
      <c r="AI34" s="73">
        <v>7</v>
      </c>
      <c r="AJ34" s="95">
        <v>5.36</v>
      </c>
      <c r="AK34" s="95">
        <v>0.26</v>
      </c>
      <c r="AL34" s="95" t="s">
        <v>9</v>
      </c>
      <c r="AM34" s="95">
        <v>0.7</v>
      </c>
      <c r="AN34" s="95" t="s">
        <v>9</v>
      </c>
      <c r="AO34" s="74">
        <f t="shared" si="25"/>
        <v>0.96</v>
      </c>
      <c r="AP34" s="147">
        <f t="shared" si="27"/>
        <v>49.044000000000004</v>
      </c>
      <c r="AQ34" s="148">
        <f t="shared" si="26"/>
        <v>0.73199999999999932</v>
      </c>
      <c r="AR34" s="149">
        <f t="shared" si="28"/>
        <v>0.10491803278688523</v>
      </c>
      <c r="AT34" s="73">
        <v>11</v>
      </c>
      <c r="AU34" s="95">
        <v>6.16</v>
      </c>
      <c r="AV34" s="95">
        <v>0</v>
      </c>
      <c r="AW34" s="95" t="s">
        <v>22</v>
      </c>
      <c r="AX34" s="95">
        <v>2.0499999999999998</v>
      </c>
      <c r="AY34" s="95" t="s">
        <v>38</v>
      </c>
      <c r="AZ34" s="74">
        <f t="shared" si="21"/>
        <v>2.0499999999999998</v>
      </c>
      <c r="BA34" s="147">
        <f t="shared" si="23"/>
        <v>0.67322404371584699</v>
      </c>
      <c r="BB34" s="148">
        <f t="shared" si="22"/>
        <v>3.715846994535521E-2</v>
      </c>
      <c r="BC34" s="149">
        <f t="shared" si="24"/>
        <v>0.22404371584699451</v>
      </c>
    </row>
    <row r="35" spans="1:55" ht="15.75" thickBot="1" x14ac:dyDescent="0.3">
      <c r="A35" s="137"/>
      <c r="B35" s="235" t="s">
        <v>198</v>
      </c>
      <c r="C35" s="231">
        <f>MEDIAN(C4:C32)</f>
        <v>17.5</v>
      </c>
      <c r="D35" s="231">
        <f>MEDIAN(D15:D32)</f>
        <v>372.5</v>
      </c>
      <c r="E35" s="231">
        <f t="shared" ref="D35:V35" si="33">MEDIAN(E4:E32)</f>
        <v>11</v>
      </c>
      <c r="F35" s="231">
        <f t="shared" si="33"/>
        <v>16.5</v>
      </c>
      <c r="G35" s="231">
        <f t="shared" si="33"/>
        <v>7</v>
      </c>
      <c r="H35" s="231">
        <f>MEDIAN(H15:H32)</f>
        <v>0.23226645849596667</v>
      </c>
      <c r="I35" s="231">
        <f>MEDIAN(I15:I32)</f>
        <v>0.22841530054644807</v>
      </c>
      <c r="J35" s="231">
        <f t="shared" si="33"/>
        <v>6.7213114754098358E-2</v>
      </c>
      <c r="K35" s="231">
        <f t="shared" si="33"/>
        <v>0.4879781420765027</v>
      </c>
      <c r="L35" s="231">
        <f t="shared" si="33"/>
        <v>0.43497267759562841</v>
      </c>
      <c r="M35" s="231">
        <f t="shared" si="33"/>
        <v>0.71233468311167236</v>
      </c>
      <c r="N35" s="231">
        <f t="shared" si="33"/>
        <v>6.6570234651237542E-2</v>
      </c>
      <c r="O35" s="231">
        <f t="shared" si="33"/>
        <v>3.715846994535521E-2</v>
      </c>
      <c r="P35" s="231">
        <f t="shared" si="33"/>
        <v>0</v>
      </c>
      <c r="Q35" s="231">
        <f t="shared" si="33"/>
        <v>0.31693989071038253</v>
      </c>
      <c r="R35" s="231">
        <f t="shared" si="33"/>
        <v>0.31420765027322412</v>
      </c>
      <c r="S35" s="231">
        <f t="shared" si="33"/>
        <v>1.5231481481481532</v>
      </c>
      <c r="T35" s="231">
        <f t="shared" si="33"/>
        <v>12.068965517241381</v>
      </c>
      <c r="U35" s="231">
        <f t="shared" si="33"/>
        <v>0.30650154798761609</v>
      </c>
      <c r="V35" s="231">
        <f t="shared" si="33"/>
        <v>0.20454545454545456</v>
      </c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73">
        <v>8</v>
      </c>
      <c r="AJ35" s="95">
        <v>5.74</v>
      </c>
      <c r="AK35" s="95">
        <v>0.28999999999999998</v>
      </c>
      <c r="AL35" s="95" t="s">
        <v>18</v>
      </c>
      <c r="AM35" s="95">
        <v>0.76</v>
      </c>
      <c r="AN35" s="95" t="s">
        <v>18</v>
      </c>
      <c r="AO35" s="74">
        <f t="shared" si="25"/>
        <v>1.05</v>
      </c>
      <c r="AP35" s="147">
        <f t="shared" si="27"/>
        <v>52.521000000000001</v>
      </c>
      <c r="AQ35" s="148">
        <f t="shared" si="26"/>
        <v>3.4769999999999968</v>
      </c>
      <c r="AR35" s="149">
        <f t="shared" si="28"/>
        <v>0.11475409836065574</v>
      </c>
      <c r="AT35" s="73">
        <v>12</v>
      </c>
      <c r="AU35" s="95">
        <v>7.53</v>
      </c>
      <c r="AV35" s="95">
        <v>3.45</v>
      </c>
      <c r="AW35" s="95" t="s">
        <v>10</v>
      </c>
      <c r="AX35" s="95">
        <v>1.77</v>
      </c>
      <c r="AY35" s="95" t="s">
        <v>10</v>
      </c>
      <c r="AZ35" s="74">
        <f t="shared" si="21"/>
        <v>5.2200000000000006</v>
      </c>
      <c r="BA35" s="147">
        <f t="shared" si="23"/>
        <v>0.82295081967213113</v>
      </c>
      <c r="BB35" s="148">
        <f t="shared" si="22"/>
        <v>0.14972677595628414</v>
      </c>
      <c r="BC35" s="149">
        <f t="shared" si="24"/>
        <v>0.57049180327868854</v>
      </c>
    </row>
    <row r="36" spans="1:55" ht="15.75" thickBot="1" x14ac:dyDescent="0.3">
      <c r="A36" s="137"/>
      <c r="B36" s="235" t="s">
        <v>69</v>
      </c>
      <c r="C36" s="231">
        <f>MIN(C4:C32)</f>
        <v>9</v>
      </c>
      <c r="D36" s="231">
        <f t="shared" ref="D36:V36" si="34">MIN(D4:D32)</f>
        <v>111</v>
      </c>
      <c r="E36" s="231">
        <f t="shared" si="34"/>
        <v>1</v>
      </c>
      <c r="F36" s="231">
        <f t="shared" si="34"/>
        <v>5</v>
      </c>
      <c r="G36" s="231">
        <f t="shared" si="34"/>
        <v>2</v>
      </c>
      <c r="H36" s="231">
        <f t="shared" si="34"/>
        <v>0.14824815171970429</v>
      </c>
      <c r="I36" s="231">
        <f t="shared" si="34"/>
        <v>0.11475409836065571</v>
      </c>
      <c r="J36" s="231">
        <f t="shared" si="34"/>
        <v>1.5300546448087433E-2</v>
      </c>
      <c r="K36" s="231">
        <f t="shared" si="34"/>
        <v>0.25027322404371583</v>
      </c>
      <c r="L36" s="231">
        <f t="shared" si="34"/>
        <v>0.20437158469945352</v>
      </c>
      <c r="M36" s="231">
        <f t="shared" si="34"/>
        <v>0.3534883720930232</v>
      </c>
      <c r="N36" s="231">
        <f t="shared" si="34"/>
        <v>4.7040072859744986E-2</v>
      </c>
      <c r="O36" s="231">
        <f t="shared" si="34"/>
        <v>1.5595752577500566E-2</v>
      </c>
      <c r="P36" s="231">
        <f t="shared" si="34"/>
        <v>0</v>
      </c>
      <c r="Q36" s="231">
        <f t="shared" si="34"/>
        <v>0.27213114754098361</v>
      </c>
      <c r="R36" s="231">
        <f t="shared" si="34"/>
        <v>0.24808743169398911</v>
      </c>
      <c r="S36" s="231">
        <f t="shared" si="34"/>
        <v>0.71830985915492751</v>
      </c>
      <c r="T36" s="231">
        <f t="shared" si="34"/>
        <v>6.2068965517241379</v>
      </c>
      <c r="U36" s="231">
        <f t="shared" si="34"/>
        <v>4.1666666666666664E-2</v>
      </c>
      <c r="V36" s="231">
        <f t="shared" si="34"/>
        <v>5.8823529411764705E-2</v>
      </c>
      <c r="W36" s="137"/>
      <c r="X36" s="296" t="s">
        <v>145</v>
      </c>
      <c r="Y36" s="297"/>
      <c r="Z36" s="297"/>
      <c r="AA36" s="297"/>
      <c r="AB36" s="297"/>
      <c r="AC36" s="297"/>
      <c r="AD36" s="297"/>
      <c r="AE36" s="297"/>
      <c r="AF36" s="297"/>
      <c r="AG36" s="298"/>
      <c r="AH36" s="137"/>
      <c r="AI36" s="73">
        <v>9</v>
      </c>
      <c r="AJ36" s="95">
        <v>5.84</v>
      </c>
      <c r="AK36" s="95">
        <v>0.17</v>
      </c>
      <c r="AL36" s="95" t="s">
        <v>18</v>
      </c>
      <c r="AM36" s="95">
        <v>2.0099999999999998</v>
      </c>
      <c r="AN36" s="95" t="s">
        <v>19</v>
      </c>
      <c r="AO36" s="74">
        <f t="shared" si="25"/>
        <v>2.1799999999999997</v>
      </c>
      <c r="AP36" s="147">
        <f t="shared" si="27"/>
        <v>53.436</v>
      </c>
      <c r="AQ36" s="148">
        <f t="shared" si="26"/>
        <v>0.91499999999999915</v>
      </c>
      <c r="AR36" s="149">
        <f t="shared" si="28"/>
        <v>0.23825136612021855</v>
      </c>
      <c r="AT36" s="73">
        <v>13</v>
      </c>
      <c r="AU36" s="95">
        <v>7.95</v>
      </c>
      <c r="AV36" s="95">
        <v>2.29</v>
      </c>
      <c r="AW36" s="95" t="s">
        <v>38</v>
      </c>
      <c r="AX36" s="95">
        <v>0.4</v>
      </c>
      <c r="AY36" s="95" t="s">
        <v>10</v>
      </c>
      <c r="AZ36" s="74">
        <f t="shared" si="21"/>
        <v>2.69</v>
      </c>
      <c r="BA36" s="147">
        <f t="shared" si="23"/>
        <v>0.86885245901639341</v>
      </c>
      <c r="BB36" s="148">
        <f t="shared" si="22"/>
        <v>4.5901639344262279E-2</v>
      </c>
      <c r="BC36" s="149">
        <f t="shared" si="24"/>
        <v>0.29398907103825134</v>
      </c>
    </row>
    <row r="37" spans="1:55" ht="15.75" thickBot="1" x14ac:dyDescent="0.3">
      <c r="A37" s="137"/>
      <c r="B37" s="235" t="s">
        <v>39</v>
      </c>
      <c r="C37" s="231">
        <f>MAX(C4:C32)</f>
        <v>25</v>
      </c>
      <c r="D37" s="231">
        <f t="shared" ref="D37:V37" si="35">MAX(D4:D32)</f>
        <v>1440</v>
      </c>
      <c r="E37" s="231">
        <f t="shared" si="35"/>
        <v>33</v>
      </c>
      <c r="F37" s="231">
        <f t="shared" si="35"/>
        <v>33</v>
      </c>
      <c r="G37" s="231">
        <f t="shared" si="35"/>
        <v>14</v>
      </c>
      <c r="H37" s="231">
        <f t="shared" si="35"/>
        <v>0.39741679085941378</v>
      </c>
      <c r="I37" s="231">
        <f t="shared" si="35"/>
        <v>0.40109289617486338</v>
      </c>
      <c r="J37" s="231">
        <f t="shared" si="35"/>
        <v>0.22622950819672127</v>
      </c>
      <c r="K37" s="231">
        <f t="shared" si="35"/>
        <v>0.71693989071038255</v>
      </c>
      <c r="L37" s="231">
        <f t="shared" si="35"/>
        <v>0.57814207650273219</v>
      </c>
      <c r="M37" s="231">
        <f t="shared" si="35"/>
        <v>1.1961722488038276</v>
      </c>
      <c r="N37" s="231">
        <f t="shared" si="35"/>
        <v>4.2921818181818185</v>
      </c>
      <c r="O37" s="231">
        <f t="shared" si="35"/>
        <v>1.5554999999999914</v>
      </c>
      <c r="P37" s="231">
        <f t="shared" si="35"/>
        <v>0.27450000000001751</v>
      </c>
      <c r="Q37" s="231">
        <f t="shared" si="35"/>
        <v>26.534999999999997</v>
      </c>
      <c r="R37" s="231">
        <f t="shared" si="35"/>
        <v>26.260499999999979</v>
      </c>
      <c r="S37" s="231">
        <f t="shared" si="35"/>
        <v>2.8928571428571423</v>
      </c>
      <c r="T37" s="231">
        <f t="shared" si="35"/>
        <v>17.241379310344829</v>
      </c>
      <c r="U37" s="231">
        <f t="shared" si="35"/>
        <v>0.71739130434782605</v>
      </c>
      <c r="V37" s="231">
        <f t="shared" si="35"/>
        <v>0.63636363636363635</v>
      </c>
      <c r="W37" s="137"/>
      <c r="X37" s="69" t="s">
        <v>37</v>
      </c>
      <c r="Y37" s="70" t="s">
        <v>148</v>
      </c>
      <c r="Z37" s="70" t="s">
        <v>149</v>
      </c>
      <c r="AA37" s="70" t="s">
        <v>110</v>
      </c>
      <c r="AB37" s="70" t="s">
        <v>150</v>
      </c>
      <c r="AC37" s="70" t="s">
        <v>112</v>
      </c>
      <c r="AD37" s="70" t="s">
        <v>153</v>
      </c>
      <c r="AE37" s="71" t="s">
        <v>130</v>
      </c>
      <c r="AF37" s="132" t="s">
        <v>151</v>
      </c>
      <c r="AG37" s="72" t="s">
        <v>152</v>
      </c>
      <c r="AH37" s="137"/>
      <c r="AI37" s="73">
        <v>10</v>
      </c>
      <c r="AJ37" s="95">
        <v>6.02</v>
      </c>
      <c r="AK37" s="95">
        <v>0.14000000000000001</v>
      </c>
      <c r="AL37" s="95" t="s">
        <v>19</v>
      </c>
      <c r="AM37" s="95">
        <v>2.06</v>
      </c>
      <c r="AN37" s="95" t="s">
        <v>19</v>
      </c>
      <c r="AO37" s="74">
        <f t="shared" si="25"/>
        <v>2.2000000000000002</v>
      </c>
      <c r="AP37" s="147">
        <f t="shared" si="27"/>
        <v>55.082999999999998</v>
      </c>
      <c r="AQ37" s="148">
        <f t="shared" si="26"/>
        <v>1.6469999999999985</v>
      </c>
      <c r="AR37" s="149">
        <f t="shared" si="28"/>
        <v>0.24043715846994537</v>
      </c>
      <c r="AT37" s="73">
        <v>14</v>
      </c>
      <c r="AU37" s="95">
        <v>8.68</v>
      </c>
      <c r="AV37" s="95">
        <v>2.27</v>
      </c>
      <c r="AW37" s="95" t="s">
        <v>38</v>
      </c>
      <c r="AX37" s="95">
        <v>1.02</v>
      </c>
      <c r="AY37" s="95" t="s">
        <v>22</v>
      </c>
      <c r="AZ37" s="74">
        <f t="shared" si="21"/>
        <v>3.29</v>
      </c>
      <c r="BA37" s="147">
        <f t="shared" si="23"/>
        <v>0.94863387978142066</v>
      </c>
      <c r="BB37" s="148">
        <f t="shared" si="22"/>
        <v>7.9781420765027256E-2</v>
      </c>
      <c r="BC37" s="149">
        <f t="shared" si="24"/>
        <v>0.35956284153005463</v>
      </c>
    </row>
    <row r="38" spans="1:55" ht="15.75" thickTop="1" x14ac:dyDescent="0.25">
      <c r="B38" s="235" t="s">
        <v>197</v>
      </c>
      <c r="C38" s="4">
        <f>(MAX(C4:C32)-MIN(C4:C32))</f>
        <v>16</v>
      </c>
      <c r="D38" s="4">
        <f t="shared" ref="D38:V38" si="36">(MAX(D4:D32)-MIN(D4:D32))</f>
        <v>1329</v>
      </c>
      <c r="E38" s="4">
        <f t="shared" si="36"/>
        <v>32</v>
      </c>
      <c r="F38" s="4">
        <f t="shared" si="36"/>
        <v>28</v>
      </c>
      <c r="G38" s="4">
        <f t="shared" si="36"/>
        <v>12</v>
      </c>
      <c r="H38" s="4">
        <f t="shared" si="36"/>
        <v>0.24916863913970949</v>
      </c>
      <c r="I38" s="4">
        <f t="shared" si="36"/>
        <v>0.28633879781420768</v>
      </c>
      <c r="J38" s="4">
        <f t="shared" si="36"/>
        <v>0.21092896174863385</v>
      </c>
      <c r="K38" s="4">
        <f t="shared" si="36"/>
        <v>0.46666666666666673</v>
      </c>
      <c r="L38" s="4">
        <f t="shared" si="36"/>
        <v>0.3737704918032787</v>
      </c>
      <c r="M38" s="4">
        <f t="shared" si="36"/>
        <v>0.84268387671080436</v>
      </c>
      <c r="N38" s="4">
        <f t="shared" si="36"/>
        <v>4.2451417453220737</v>
      </c>
      <c r="O38" s="4">
        <f t="shared" si="36"/>
        <v>1.5399042474224909</v>
      </c>
      <c r="P38" s="4">
        <f t="shared" si="36"/>
        <v>0.27450000000001751</v>
      </c>
      <c r="Q38" s="4">
        <f t="shared" si="36"/>
        <v>26.262868852459015</v>
      </c>
      <c r="R38" s="4">
        <f t="shared" si="36"/>
        <v>26.01241256830599</v>
      </c>
      <c r="S38" s="4">
        <f t="shared" si="36"/>
        <v>2.1745472837022151</v>
      </c>
      <c r="T38" s="4">
        <f t="shared" si="36"/>
        <v>11.03448275862069</v>
      </c>
      <c r="U38" s="4">
        <f t="shared" si="36"/>
        <v>0.67572463768115942</v>
      </c>
      <c r="V38" s="4">
        <f t="shared" si="36"/>
        <v>0.57754010695187163</v>
      </c>
      <c r="X38" s="92"/>
      <c r="Y38" s="74"/>
      <c r="Z38" s="74"/>
      <c r="AA38" s="74"/>
      <c r="AB38" s="74"/>
      <c r="AC38" s="74"/>
      <c r="AD38" s="74"/>
      <c r="AE38" s="75"/>
      <c r="AF38" s="146">
        <v>0</v>
      </c>
      <c r="AG38" s="76"/>
      <c r="AI38" s="73">
        <v>11</v>
      </c>
      <c r="AJ38" s="95">
        <v>7.55</v>
      </c>
      <c r="AK38" s="95">
        <v>1.1499999999999999</v>
      </c>
      <c r="AL38" s="95" t="s">
        <v>18</v>
      </c>
      <c r="AM38" s="95">
        <v>1.33</v>
      </c>
      <c r="AN38" s="95" t="s">
        <v>18</v>
      </c>
      <c r="AO38" s="74">
        <f t="shared" si="25"/>
        <v>2.48</v>
      </c>
      <c r="AP38" s="147">
        <f t="shared" si="27"/>
        <v>69.082499999999996</v>
      </c>
      <c r="AQ38" s="148">
        <f t="shared" si="26"/>
        <v>13.999499999999998</v>
      </c>
      <c r="AR38" s="149">
        <f t="shared" si="28"/>
        <v>0.2710382513661202</v>
      </c>
      <c r="AT38" s="73">
        <v>15</v>
      </c>
      <c r="AU38" s="95">
        <v>8.82</v>
      </c>
      <c r="AV38" s="95">
        <v>0.76</v>
      </c>
      <c r="AW38" s="95" t="s">
        <v>22</v>
      </c>
      <c r="AX38" s="95">
        <v>2.11</v>
      </c>
      <c r="AY38" s="95" t="s">
        <v>38</v>
      </c>
      <c r="AZ38" s="95">
        <f t="shared" si="21"/>
        <v>2.87</v>
      </c>
      <c r="BA38" s="147">
        <f t="shared" si="23"/>
        <v>0.9639344262295082</v>
      </c>
      <c r="BB38" s="148">
        <f t="shared" si="22"/>
        <v>1.5300546448087537E-2</v>
      </c>
      <c r="BC38" s="149">
        <f t="shared" si="24"/>
        <v>0.31366120218579235</v>
      </c>
    </row>
    <row r="39" spans="1:55" ht="15.75" thickBot="1" x14ac:dyDescent="0.3">
      <c r="B39" s="236" t="s">
        <v>193</v>
      </c>
      <c r="C39" s="244">
        <f>(QUARTILE(C4:C32,3)-QUARTILE(C4:C32,1))/C35</f>
        <v>0.47142857142857142</v>
      </c>
      <c r="D39" s="244">
        <f>(QUARTILE(D15:D32,3)-QUARTILE(D15:D32,1))/D35</f>
        <v>0.66040268456375839</v>
      </c>
      <c r="E39" s="244">
        <f t="shared" ref="D39:V39" si="37">(QUARTILE(E4:E32,3)-QUARTILE(E4:E32,1))/E35</f>
        <v>0.59090909090909094</v>
      </c>
      <c r="F39" s="244">
        <f t="shared" si="37"/>
        <v>0.5</v>
      </c>
      <c r="G39" s="244">
        <f t="shared" si="37"/>
        <v>0.5714285714285714</v>
      </c>
      <c r="H39" s="244">
        <f>(QUARTILE(H15:H32,3)-QUARTILE(H15:H32,1))/H35</f>
        <v>0.27669168720591569</v>
      </c>
      <c r="I39" s="244">
        <f>(QUARTILE(I15:I32,3)-QUARTILE(I15:I32,1))/I35</f>
        <v>0.26555023923444987</v>
      </c>
      <c r="J39" s="244">
        <f t="shared" si="37"/>
        <v>0.76829268292682928</v>
      </c>
      <c r="K39" s="244">
        <f t="shared" si="37"/>
        <v>0.10680851063829791</v>
      </c>
      <c r="L39" s="244">
        <f t="shared" si="37"/>
        <v>0.15263819095477388</v>
      </c>
      <c r="M39" s="244">
        <f t="shared" si="37"/>
        <v>0.49093972217017101</v>
      </c>
      <c r="N39" s="244">
        <f t="shared" si="37"/>
        <v>0.52970619031700639</v>
      </c>
      <c r="O39" s="244">
        <f t="shared" si="37"/>
        <v>0.77205882352941246</v>
      </c>
      <c r="P39" s="244" t="e">
        <f t="shared" si="37"/>
        <v>#DIV/0!</v>
      </c>
      <c r="Q39" s="244">
        <f t="shared" si="37"/>
        <v>0.11896551724137923</v>
      </c>
      <c r="R39" s="244">
        <f t="shared" si="37"/>
        <v>0.12464690739180041</v>
      </c>
      <c r="S39" s="244">
        <f t="shared" si="37"/>
        <v>0.54798196020887946</v>
      </c>
      <c r="T39" s="244">
        <f t="shared" si="37"/>
        <v>0.47142857142857142</v>
      </c>
      <c r="U39" s="244">
        <f t="shared" si="37"/>
        <v>0.508223278331974</v>
      </c>
      <c r="V39" s="244">
        <f t="shared" si="37"/>
        <v>0.67648148148148146</v>
      </c>
      <c r="X39" s="73">
        <v>1</v>
      </c>
      <c r="Y39" s="93">
        <v>1.4554504591930499</v>
      </c>
      <c r="Z39" s="93">
        <v>1.0794729999999999</v>
      </c>
      <c r="AA39" s="74" t="s">
        <v>10</v>
      </c>
      <c r="AB39" s="93">
        <v>0.45513100000000001</v>
      </c>
      <c r="AC39" s="74" t="s">
        <v>10</v>
      </c>
      <c r="AD39" s="93">
        <f t="shared" ref="AD39:AD61" si="38">Z39+AB39</f>
        <v>1.5346039999999999</v>
      </c>
      <c r="AE39" s="147">
        <f>Y39*(1/9.15)</f>
        <v>0.15906562395552457</v>
      </c>
      <c r="AF39" s="148">
        <f t="shared" ref="AF39:AF61" si="39">AE39-AE38</f>
        <v>0.15906562395552457</v>
      </c>
      <c r="AG39" s="149">
        <f>AD39*(1/9.15)</f>
        <v>0.16771628415300543</v>
      </c>
      <c r="AI39" s="73">
        <v>12</v>
      </c>
      <c r="AJ39" s="95">
        <v>7.94</v>
      </c>
      <c r="AK39" s="95">
        <v>1.61</v>
      </c>
      <c r="AL39" s="95" t="s">
        <v>18</v>
      </c>
      <c r="AM39" s="95">
        <v>0.63</v>
      </c>
      <c r="AN39" s="95" t="s">
        <v>9</v>
      </c>
      <c r="AO39" s="74">
        <f t="shared" si="25"/>
        <v>2.2400000000000002</v>
      </c>
      <c r="AP39" s="147">
        <f t="shared" si="27"/>
        <v>72.65100000000001</v>
      </c>
      <c r="AQ39" s="148">
        <f t="shared" si="26"/>
        <v>3.5685000000000144</v>
      </c>
      <c r="AR39" s="149">
        <f t="shared" si="28"/>
        <v>0.24480874316939893</v>
      </c>
      <c r="AT39" s="73">
        <v>16</v>
      </c>
      <c r="AU39" s="95">
        <v>9.08</v>
      </c>
      <c r="AV39" s="95">
        <v>0.67</v>
      </c>
      <c r="AW39" s="95" t="s">
        <v>10</v>
      </c>
      <c r="AX39" s="95">
        <v>1.89</v>
      </c>
      <c r="AY39" s="95" t="s">
        <v>10</v>
      </c>
      <c r="AZ39" s="95">
        <f t="shared" si="21"/>
        <v>2.56</v>
      </c>
      <c r="BA39" s="147">
        <f t="shared" si="23"/>
        <v>0.99234972677595623</v>
      </c>
      <c r="BB39" s="148">
        <f t="shared" si="22"/>
        <v>2.841530054644803E-2</v>
      </c>
      <c r="BC39" s="149">
        <f t="shared" si="24"/>
        <v>0.27978142076502732</v>
      </c>
    </row>
    <row r="40" spans="1:55" x14ac:dyDescent="0.25">
      <c r="X40" s="73">
        <v>2</v>
      </c>
      <c r="Y40" s="93">
        <v>1.8748047070867599</v>
      </c>
      <c r="Z40" s="93">
        <v>0.48963499999999999</v>
      </c>
      <c r="AA40" s="74" t="s">
        <v>22</v>
      </c>
      <c r="AB40" s="93">
        <v>1.2099299999999999</v>
      </c>
      <c r="AC40" s="74" t="s">
        <v>10</v>
      </c>
      <c r="AD40" s="93">
        <f t="shared" si="38"/>
        <v>1.699565</v>
      </c>
      <c r="AE40" s="147">
        <f t="shared" ref="AE40:AE61" si="40">Y40*(1/9.15)</f>
        <v>0.20489668929909943</v>
      </c>
      <c r="AF40" s="148">
        <f t="shared" si="39"/>
        <v>4.5831065343574867E-2</v>
      </c>
      <c r="AG40" s="149">
        <f t="shared" ref="AG40:AG61" si="41">AD40*(1/9.15)</f>
        <v>0.1857448087431694</v>
      </c>
      <c r="AI40" s="73">
        <v>13</v>
      </c>
      <c r="AJ40" s="95">
        <v>7.99</v>
      </c>
      <c r="AK40" s="95">
        <v>0.04</v>
      </c>
      <c r="AL40" s="95" t="s">
        <v>18</v>
      </c>
      <c r="AM40" s="95">
        <v>2.0299999999999998</v>
      </c>
      <c r="AN40" s="95" t="s">
        <v>19</v>
      </c>
      <c r="AO40" s="74">
        <f t="shared" si="25"/>
        <v>2.0699999999999998</v>
      </c>
      <c r="AP40" s="147">
        <f t="shared" si="27"/>
        <v>73.108500000000006</v>
      </c>
      <c r="AQ40" s="148">
        <f t="shared" si="26"/>
        <v>0.45749999999999602</v>
      </c>
      <c r="AR40" s="149">
        <f t="shared" si="28"/>
        <v>0.22622950819672127</v>
      </c>
      <c r="AT40" s="73">
        <v>17</v>
      </c>
      <c r="AU40" s="95">
        <v>9.64</v>
      </c>
      <c r="AV40" s="95">
        <v>0.85</v>
      </c>
      <c r="AW40" s="95" t="s">
        <v>22</v>
      </c>
      <c r="AX40" s="95">
        <v>0.36</v>
      </c>
      <c r="AY40" s="95" t="s">
        <v>22</v>
      </c>
      <c r="AZ40" s="95">
        <f t="shared" si="21"/>
        <v>1.21</v>
      </c>
      <c r="BA40" s="147">
        <f t="shared" si="23"/>
        <v>1.0535519125683059</v>
      </c>
      <c r="BB40" s="148">
        <f t="shared" si="22"/>
        <v>6.1202185792349706E-2</v>
      </c>
      <c r="BC40" s="149">
        <f t="shared" si="24"/>
        <v>0.13224043715846995</v>
      </c>
    </row>
    <row r="41" spans="1:55" x14ac:dyDescent="0.25">
      <c r="X41" s="73">
        <v>3</v>
      </c>
      <c r="Y41" s="93">
        <v>2.0068995438722799</v>
      </c>
      <c r="Z41" s="93">
        <v>0.47135500000000002</v>
      </c>
      <c r="AA41" s="74" t="s">
        <v>10</v>
      </c>
      <c r="AB41" s="93">
        <v>0.44415900000000003</v>
      </c>
      <c r="AC41" s="74" t="s">
        <v>10</v>
      </c>
      <c r="AD41" s="93">
        <f t="shared" si="38"/>
        <v>0.91551400000000005</v>
      </c>
      <c r="AE41" s="147">
        <f t="shared" si="40"/>
        <v>0.21933328348330927</v>
      </c>
      <c r="AF41" s="148">
        <f t="shared" si="39"/>
        <v>1.4436594184209839E-2</v>
      </c>
      <c r="AG41" s="149">
        <f t="shared" si="41"/>
        <v>0.10005617486338798</v>
      </c>
      <c r="AI41" s="73">
        <v>14</v>
      </c>
      <c r="AJ41" s="95">
        <v>8.08</v>
      </c>
      <c r="AK41" s="95">
        <v>0.33</v>
      </c>
      <c r="AL41" s="95" t="s">
        <v>18</v>
      </c>
      <c r="AM41" s="95">
        <v>0.11</v>
      </c>
      <c r="AN41" s="95" t="s">
        <v>18</v>
      </c>
      <c r="AO41" s="74">
        <f t="shared" si="25"/>
        <v>0.44</v>
      </c>
      <c r="AP41" s="147">
        <f t="shared" si="27"/>
        <v>73.932000000000002</v>
      </c>
      <c r="AQ41" s="148">
        <f t="shared" si="26"/>
        <v>0.82349999999999568</v>
      </c>
      <c r="AR41" s="149">
        <f t="shared" si="28"/>
        <v>4.8087431693989068E-2</v>
      </c>
      <c r="AT41" s="73">
        <v>18</v>
      </c>
      <c r="AU41" s="95">
        <v>10.29</v>
      </c>
      <c r="AV41" s="95">
        <v>0.15</v>
      </c>
      <c r="AW41" s="95" t="s">
        <v>10</v>
      </c>
      <c r="AX41" s="95">
        <v>2.23</v>
      </c>
      <c r="AY41" s="95" t="s">
        <v>38</v>
      </c>
      <c r="AZ41" s="95">
        <f t="shared" si="21"/>
        <v>2.38</v>
      </c>
      <c r="BA41" s="147">
        <f t="shared" si="23"/>
        <v>1.124590163934426</v>
      </c>
      <c r="BB41" s="148">
        <f t="shared" si="22"/>
        <v>7.1038251366120075E-2</v>
      </c>
      <c r="BC41" s="149">
        <f t="shared" si="24"/>
        <v>0.26010928961748631</v>
      </c>
    </row>
    <row r="42" spans="1:55" x14ac:dyDescent="0.25">
      <c r="X42" s="73">
        <v>4</v>
      </c>
      <c r="Y42" s="93">
        <v>2.1248817187924498</v>
      </c>
      <c r="Z42" s="93">
        <v>0.36663899999999999</v>
      </c>
      <c r="AA42" s="74" t="s">
        <v>10</v>
      </c>
      <c r="AB42" s="93">
        <v>0.51181299999999996</v>
      </c>
      <c r="AC42" s="74" t="s">
        <v>10</v>
      </c>
      <c r="AD42" s="93">
        <f t="shared" si="38"/>
        <v>0.87845200000000001</v>
      </c>
      <c r="AE42" s="147">
        <f t="shared" si="40"/>
        <v>0.23222751025054095</v>
      </c>
      <c r="AF42" s="148">
        <f t="shared" si="39"/>
        <v>1.2894226767231676E-2</v>
      </c>
      <c r="AG42" s="149">
        <f t="shared" si="41"/>
        <v>9.6005683060109287E-2</v>
      </c>
      <c r="AI42" s="73">
        <v>15</v>
      </c>
      <c r="AJ42" s="95">
        <v>8.15</v>
      </c>
      <c r="AK42" s="95">
        <v>0.23</v>
      </c>
      <c r="AL42" s="95" t="s">
        <v>18</v>
      </c>
      <c r="AM42" s="95">
        <v>0.11</v>
      </c>
      <c r="AN42" s="95" t="s">
        <v>18</v>
      </c>
      <c r="AO42" s="74">
        <f t="shared" si="25"/>
        <v>0.34</v>
      </c>
      <c r="AP42" s="147">
        <f t="shared" si="27"/>
        <v>74.572500000000005</v>
      </c>
      <c r="AQ42" s="148">
        <f t="shared" si="26"/>
        <v>0.64050000000000296</v>
      </c>
      <c r="AR42" s="149">
        <f t="shared" si="28"/>
        <v>3.7158469945355189E-2</v>
      </c>
      <c r="AT42" s="73">
        <v>19</v>
      </c>
      <c r="AU42" s="95">
        <v>10.35</v>
      </c>
      <c r="AV42" s="95">
        <v>1.66</v>
      </c>
      <c r="AW42" s="95" t="s">
        <v>22</v>
      </c>
      <c r="AX42" s="95">
        <v>0.65</v>
      </c>
      <c r="AY42" s="95" t="s">
        <v>22</v>
      </c>
      <c r="AZ42" s="95">
        <f t="shared" si="21"/>
        <v>2.31</v>
      </c>
      <c r="BA42" s="147">
        <f t="shared" si="23"/>
        <v>1.1311475409836065</v>
      </c>
      <c r="BB42" s="148">
        <f t="shared" si="22"/>
        <v>6.5573770491804684E-3</v>
      </c>
      <c r="BC42" s="149">
        <f t="shared" si="24"/>
        <v>0.25245901639344265</v>
      </c>
    </row>
    <row r="43" spans="1:55" x14ac:dyDescent="0.25">
      <c r="X43" s="73">
        <v>5</v>
      </c>
      <c r="Y43" s="93">
        <v>2.3448584708534201</v>
      </c>
      <c r="Z43" s="93">
        <v>0.64813100000000001</v>
      </c>
      <c r="AA43" s="74" t="s">
        <v>10</v>
      </c>
      <c r="AB43" s="93">
        <v>0.99218099999999998</v>
      </c>
      <c r="AC43" s="74" t="s">
        <v>10</v>
      </c>
      <c r="AD43" s="93">
        <f t="shared" si="38"/>
        <v>1.640312</v>
      </c>
      <c r="AE43" s="147">
        <f t="shared" si="40"/>
        <v>0.25626868533917158</v>
      </c>
      <c r="AF43" s="148">
        <f t="shared" si="39"/>
        <v>2.4041175088630629E-2</v>
      </c>
      <c r="AG43" s="149">
        <f t="shared" si="41"/>
        <v>0.17926907103825135</v>
      </c>
      <c r="AI43" s="73">
        <v>16</v>
      </c>
      <c r="AJ43" s="95">
        <v>8.64</v>
      </c>
      <c r="AK43" s="95">
        <v>0.9</v>
      </c>
      <c r="AL43" s="95" t="s">
        <v>18</v>
      </c>
      <c r="AM43" s="95">
        <v>2.06</v>
      </c>
      <c r="AN43" s="95" t="s">
        <v>19</v>
      </c>
      <c r="AO43" s="74">
        <f t="shared" si="25"/>
        <v>2.96</v>
      </c>
      <c r="AP43" s="147">
        <f t="shared" si="27"/>
        <v>79.056000000000012</v>
      </c>
      <c r="AQ43" s="148">
        <f t="shared" si="26"/>
        <v>4.4835000000000065</v>
      </c>
      <c r="AR43" s="149">
        <f t="shared" si="28"/>
        <v>0.32349726775956283</v>
      </c>
      <c r="AT43" s="73">
        <v>20</v>
      </c>
      <c r="AU43" s="95">
        <v>12.06</v>
      </c>
      <c r="AV43" s="95">
        <v>0.15</v>
      </c>
      <c r="AW43" s="95" t="s">
        <v>22</v>
      </c>
      <c r="AX43" s="95">
        <v>0.84</v>
      </c>
      <c r="AY43" s="95" t="s">
        <v>22</v>
      </c>
      <c r="AZ43" s="95">
        <f t="shared" si="21"/>
        <v>0.99</v>
      </c>
      <c r="BA43" s="147">
        <f t="shared" si="23"/>
        <v>1.3180327868852459</v>
      </c>
      <c r="BB43" s="148">
        <f t="shared" si="22"/>
        <v>0.18688524590163946</v>
      </c>
      <c r="BC43" s="149">
        <f t="shared" si="24"/>
        <v>0.10819672131147541</v>
      </c>
    </row>
    <row r="44" spans="1:55" x14ac:dyDescent="0.25">
      <c r="X44" s="73">
        <v>6</v>
      </c>
      <c r="Y44" s="93">
        <v>5.03769960189243</v>
      </c>
      <c r="Z44" s="93">
        <v>0.66700000000000004</v>
      </c>
      <c r="AA44" s="74" t="s">
        <v>22</v>
      </c>
      <c r="AB44" s="93">
        <v>0.80660699999999996</v>
      </c>
      <c r="AC44" s="74" t="s">
        <v>10</v>
      </c>
      <c r="AD44" s="93">
        <f t="shared" si="38"/>
        <v>1.4736069999999999</v>
      </c>
      <c r="AE44" s="147">
        <f t="shared" si="40"/>
        <v>0.55056826250190494</v>
      </c>
      <c r="AF44" s="148">
        <f t="shared" si="39"/>
        <v>0.29429957716273336</v>
      </c>
      <c r="AG44" s="149">
        <f t="shared" si="41"/>
        <v>0.16104994535519124</v>
      </c>
      <c r="AI44" s="73">
        <v>17</v>
      </c>
      <c r="AJ44" s="95">
        <v>8.7899999999999991</v>
      </c>
      <c r="AK44" s="95">
        <v>0.95</v>
      </c>
      <c r="AL44" s="95" t="s">
        <v>18</v>
      </c>
      <c r="AM44" s="95">
        <v>0.65</v>
      </c>
      <c r="AN44" s="95" t="s">
        <v>9</v>
      </c>
      <c r="AO44" s="74">
        <f t="shared" si="25"/>
        <v>1.6</v>
      </c>
      <c r="AP44" s="147">
        <f t="shared" si="27"/>
        <v>80.4285</v>
      </c>
      <c r="AQ44" s="148">
        <f t="shared" si="26"/>
        <v>1.3724999999999881</v>
      </c>
      <c r="AR44" s="149">
        <f t="shared" si="28"/>
        <v>0.17486338797814208</v>
      </c>
      <c r="AT44" s="73">
        <v>21</v>
      </c>
      <c r="AU44" s="95">
        <v>12.15</v>
      </c>
      <c r="AV44" s="95">
        <v>0.36</v>
      </c>
      <c r="AW44" s="95" t="s">
        <v>22</v>
      </c>
      <c r="AX44" s="95">
        <v>7.0000000000000007E-2</v>
      </c>
      <c r="AY44" s="95" t="s">
        <v>10</v>
      </c>
      <c r="AZ44" s="95">
        <f t="shared" si="21"/>
        <v>0.43</v>
      </c>
      <c r="BA44" s="147">
        <f t="shared" si="23"/>
        <v>1.3278688524590163</v>
      </c>
      <c r="BB44" s="148">
        <f t="shared" si="22"/>
        <v>9.8360655737703695E-3</v>
      </c>
      <c r="BC44" s="149">
        <f t="shared" si="24"/>
        <v>4.6994535519125684E-2</v>
      </c>
    </row>
    <row r="45" spans="1:55" x14ac:dyDescent="0.25">
      <c r="X45" s="73">
        <v>7</v>
      </c>
      <c r="Y45" s="93">
        <v>5.1804007379765604</v>
      </c>
      <c r="Z45" s="93">
        <v>0.56353299999999995</v>
      </c>
      <c r="AA45" s="74" t="s">
        <v>10</v>
      </c>
      <c r="AB45" s="93">
        <v>2.0909010000000001</v>
      </c>
      <c r="AC45" s="74" t="s">
        <v>10</v>
      </c>
      <c r="AD45" s="93">
        <f t="shared" si="38"/>
        <v>2.6544340000000002</v>
      </c>
      <c r="AE45" s="147">
        <f t="shared" si="40"/>
        <v>0.5661640150794055</v>
      </c>
      <c r="AF45" s="148">
        <f t="shared" si="39"/>
        <v>1.5595752577500566E-2</v>
      </c>
      <c r="AG45" s="149">
        <f t="shared" si="41"/>
        <v>0.29010207650273223</v>
      </c>
      <c r="AI45" s="73">
        <v>18</v>
      </c>
      <c r="AJ45" s="95">
        <v>8.84</v>
      </c>
      <c r="AK45" s="95">
        <v>0.09</v>
      </c>
      <c r="AL45" s="95" t="s">
        <v>9</v>
      </c>
      <c r="AM45" s="95">
        <v>1.52</v>
      </c>
      <c r="AN45" s="95" t="s">
        <v>9</v>
      </c>
      <c r="AO45" s="74">
        <f t="shared" si="25"/>
        <v>1.61</v>
      </c>
      <c r="AP45" s="147">
        <f t="shared" si="27"/>
        <v>80.885999999999996</v>
      </c>
      <c r="AQ45" s="148">
        <f t="shared" si="26"/>
        <v>0.45749999999999602</v>
      </c>
      <c r="AR45" s="149">
        <f t="shared" si="28"/>
        <v>0.17595628415300546</v>
      </c>
      <c r="AT45" s="73">
        <v>22</v>
      </c>
      <c r="AU45" s="95">
        <v>12.71</v>
      </c>
      <c r="AV45" s="95">
        <v>0.49</v>
      </c>
      <c r="AW45" s="95" t="s">
        <v>22</v>
      </c>
      <c r="AX45" s="95">
        <v>0.26</v>
      </c>
      <c r="AY45" s="95" t="s">
        <v>22</v>
      </c>
      <c r="AZ45" s="95">
        <f t="shared" si="21"/>
        <v>0.75</v>
      </c>
      <c r="BA45" s="147">
        <f t="shared" si="23"/>
        <v>1.3890710382513662</v>
      </c>
      <c r="BB45" s="148">
        <f t="shared" si="22"/>
        <v>6.1202185792349928E-2</v>
      </c>
      <c r="BC45" s="149">
        <f t="shared" si="24"/>
        <v>8.1967213114754092E-2</v>
      </c>
    </row>
    <row r="46" spans="1:55" x14ac:dyDescent="0.25">
      <c r="X46" s="73">
        <v>8</v>
      </c>
      <c r="Y46" s="93">
        <v>5.3163978554240297</v>
      </c>
      <c r="Z46" s="93">
        <v>2.3889179999999999</v>
      </c>
      <c r="AA46" s="74" t="s">
        <v>38</v>
      </c>
      <c r="AB46" s="93">
        <v>2.0418820000000002</v>
      </c>
      <c r="AC46" s="74" t="s">
        <v>38</v>
      </c>
      <c r="AD46" s="93">
        <f t="shared" si="38"/>
        <v>4.4307999999999996</v>
      </c>
      <c r="AE46" s="147">
        <f t="shared" si="40"/>
        <v>0.58102708802448411</v>
      </c>
      <c r="AF46" s="148">
        <f t="shared" si="39"/>
        <v>1.4863072945078604E-2</v>
      </c>
      <c r="AG46" s="149">
        <f t="shared" si="41"/>
        <v>0.48424043715846987</v>
      </c>
      <c r="AI46" s="73">
        <v>19</v>
      </c>
      <c r="AJ46" s="95">
        <v>9.6199999999999992</v>
      </c>
      <c r="AK46" s="95">
        <v>0.66</v>
      </c>
      <c r="AL46" s="95" t="s">
        <v>18</v>
      </c>
      <c r="AM46" s="95">
        <v>0.28000000000000003</v>
      </c>
      <c r="AN46" s="95" t="s">
        <v>18</v>
      </c>
      <c r="AO46" s="74">
        <f t="shared" si="25"/>
        <v>0.94000000000000006</v>
      </c>
      <c r="AP46" s="147">
        <f t="shared" si="27"/>
        <v>88.022999999999996</v>
      </c>
      <c r="AQ46" s="148">
        <f t="shared" si="26"/>
        <v>7.1370000000000005</v>
      </c>
      <c r="AR46" s="149">
        <f t="shared" si="28"/>
        <v>0.10273224043715848</v>
      </c>
      <c r="AT46" s="73">
        <v>23</v>
      </c>
      <c r="AU46" s="74">
        <v>12.98</v>
      </c>
      <c r="AV46" s="74">
        <v>0.23</v>
      </c>
      <c r="AW46" s="74" t="s">
        <v>22</v>
      </c>
      <c r="AX46" s="74">
        <v>0.28999999999999998</v>
      </c>
      <c r="AY46" s="74" t="s">
        <v>22</v>
      </c>
      <c r="AZ46" s="74">
        <f t="shared" si="21"/>
        <v>0.52</v>
      </c>
      <c r="BA46" s="147">
        <f t="shared" si="23"/>
        <v>1.4185792349726776</v>
      </c>
      <c r="BB46" s="148">
        <f t="shared" si="22"/>
        <v>2.9508196721311331E-2</v>
      </c>
      <c r="BC46" s="149">
        <f t="shared" si="24"/>
        <v>5.6830601092896178E-2</v>
      </c>
    </row>
    <row r="47" spans="1:55" ht="15.75" thickBot="1" x14ac:dyDescent="0.3">
      <c r="X47" s="73">
        <v>9</v>
      </c>
      <c r="Y47" s="93">
        <v>5.7120054358536896</v>
      </c>
      <c r="Z47" s="93">
        <v>0.37012800000000001</v>
      </c>
      <c r="AA47" s="74" t="s">
        <v>22</v>
      </c>
      <c r="AB47" s="93">
        <v>0.35747400000000001</v>
      </c>
      <c r="AC47" s="74" t="s">
        <v>10</v>
      </c>
      <c r="AD47" s="93">
        <f t="shared" si="38"/>
        <v>0.72760200000000008</v>
      </c>
      <c r="AE47" s="147">
        <f t="shared" si="40"/>
        <v>0.62426288916433759</v>
      </c>
      <c r="AF47" s="148">
        <f t="shared" si="39"/>
        <v>4.323580113985348E-2</v>
      </c>
      <c r="AG47" s="149">
        <f t="shared" si="41"/>
        <v>7.9519344262295094E-2</v>
      </c>
      <c r="AI47" s="73">
        <v>20</v>
      </c>
      <c r="AJ47" s="95">
        <v>10.130000000000001</v>
      </c>
      <c r="AK47" s="95">
        <v>0.45</v>
      </c>
      <c r="AL47" s="95" t="s">
        <v>9</v>
      </c>
      <c r="AM47" s="95">
        <v>0.3</v>
      </c>
      <c r="AN47" s="95" t="s">
        <v>9</v>
      </c>
      <c r="AO47" s="74">
        <f t="shared" si="25"/>
        <v>0.75</v>
      </c>
      <c r="AP47" s="147">
        <f t="shared" si="27"/>
        <v>92.68950000000001</v>
      </c>
      <c r="AQ47" s="148">
        <f t="shared" si="26"/>
        <v>4.6665000000000134</v>
      </c>
      <c r="AR47" s="149">
        <f t="shared" si="28"/>
        <v>8.1967213114754092E-2</v>
      </c>
      <c r="AT47" s="77">
        <v>24</v>
      </c>
      <c r="AU47" s="88">
        <v>13.2</v>
      </c>
      <c r="AV47" s="88">
        <v>0.48</v>
      </c>
      <c r="AW47" s="88" t="s">
        <v>38</v>
      </c>
      <c r="AX47" s="88">
        <v>0.15</v>
      </c>
      <c r="AY47" s="88" t="s">
        <v>22</v>
      </c>
      <c r="AZ47" s="88">
        <f t="shared" si="21"/>
        <v>0.63</v>
      </c>
      <c r="BA47" s="150">
        <f t="shared" si="23"/>
        <v>1.442622950819672</v>
      </c>
      <c r="BB47" s="151">
        <f t="shared" si="22"/>
        <v>2.4043715846994385E-2</v>
      </c>
      <c r="BC47" s="152">
        <f t="shared" si="24"/>
        <v>6.8852459016393447E-2</v>
      </c>
    </row>
    <row r="48" spans="1:55" ht="15.75" thickBot="1" x14ac:dyDescent="0.3">
      <c r="X48" s="73">
        <v>10</v>
      </c>
      <c r="Y48" s="93">
        <v>5.8196311306367798</v>
      </c>
      <c r="Z48" s="93">
        <v>0.24742700000000001</v>
      </c>
      <c r="AA48" s="74" t="s">
        <v>22</v>
      </c>
      <c r="AB48" s="93">
        <v>0.42193999999999998</v>
      </c>
      <c r="AC48" s="74" t="s">
        <v>10</v>
      </c>
      <c r="AD48" s="93">
        <f t="shared" si="38"/>
        <v>0.66936700000000005</v>
      </c>
      <c r="AE48" s="147">
        <f t="shared" si="40"/>
        <v>0.63602526017888306</v>
      </c>
      <c r="AF48" s="148">
        <f t="shared" si="39"/>
        <v>1.176237101454547E-2</v>
      </c>
      <c r="AG48" s="149">
        <f t="shared" si="41"/>
        <v>7.315486338797815E-2</v>
      </c>
      <c r="AI48" s="73">
        <v>21</v>
      </c>
      <c r="AJ48" s="95">
        <v>10.29</v>
      </c>
      <c r="AK48" s="95">
        <v>0.04</v>
      </c>
      <c r="AL48" s="95" t="s">
        <v>9</v>
      </c>
      <c r="AM48" s="95">
        <v>1.94</v>
      </c>
      <c r="AN48" s="95" t="s">
        <v>19</v>
      </c>
      <c r="AO48" s="74">
        <f t="shared" si="25"/>
        <v>1.98</v>
      </c>
      <c r="AP48" s="147">
        <f t="shared" si="27"/>
        <v>94.153499999999994</v>
      </c>
      <c r="AQ48" s="148">
        <f t="shared" si="26"/>
        <v>1.4639999999999844</v>
      </c>
      <c r="AR48" s="149">
        <f t="shared" si="28"/>
        <v>0.21639344262295082</v>
      </c>
    </row>
    <row r="49" spans="24:55" ht="15.75" thickBot="1" x14ac:dyDescent="0.3">
      <c r="X49" s="73">
        <v>11</v>
      </c>
      <c r="Y49" s="93">
        <v>6.09443061369352</v>
      </c>
      <c r="Z49" s="93">
        <v>0.15889400000000001</v>
      </c>
      <c r="AA49" s="74" t="s">
        <v>22</v>
      </c>
      <c r="AB49" s="93">
        <v>2.0409320000000002</v>
      </c>
      <c r="AC49" s="74" t="s">
        <v>38</v>
      </c>
      <c r="AD49" s="93">
        <f t="shared" si="38"/>
        <v>2.1998260000000003</v>
      </c>
      <c r="AE49" s="147">
        <f t="shared" si="40"/>
        <v>0.66605799056759785</v>
      </c>
      <c r="AF49" s="148">
        <f t="shared" si="39"/>
        <v>3.003273038871479E-2</v>
      </c>
      <c r="AG49" s="149">
        <f t="shared" si="41"/>
        <v>0.24041814207650275</v>
      </c>
      <c r="AI49" s="77">
        <v>22</v>
      </c>
      <c r="AJ49" s="88">
        <v>10.32</v>
      </c>
      <c r="AK49" s="88">
        <v>1.22</v>
      </c>
      <c r="AL49" s="88" t="s">
        <v>18</v>
      </c>
      <c r="AM49" s="88">
        <v>1.21</v>
      </c>
      <c r="AN49" s="88" t="s">
        <v>18</v>
      </c>
      <c r="AO49" s="78">
        <f t="shared" si="25"/>
        <v>2.4299999999999997</v>
      </c>
      <c r="AP49" s="150">
        <f t="shared" si="27"/>
        <v>94.428000000000011</v>
      </c>
      <c r="AQ49" s="151">
        <f t="shared" si="26"/>
        <v>0.27450000000001751</v>
      </c>
      <c r="AR49" s="152">
        <f t="shared" si="28"/>
        <v>0.26557377049180325</v>
      </c>
      <c r="AT49" s="296" t="s">
        <v>170</v>
      </c>
      <c r="AU49" s="297"/>
      <c r="AV49" s="297"/>
      <c r="AW49" s="297"/>
      <c r="AX49" s="297"/>
      <c r="AY49" s="297"/>
      <c r="AZ49" s="297"/>
      <c r="BA49" s="297"/>
      <c r="BB49" s="297"/>
      <c r="BC49" s="298"/>
    </row>
    <row r="50" spans="24:55" ht="15.75" thickBot="1" x14ac:dyDescent="0.3">
      <c r="X50" s="73">
        <v>12</v>
      </c>
      <c r="Y50" s="93">
        <v>7.5186138864532603</v>
      </c>
      <c r="Z50" s="93">
        <v>3.6437539999999999</v>
      </c>
      <c r="AA50" s="74" t="s">
        <v>10</v>
      </c>
      <c r="AB50" s="93">
        <v>0.25364900000000001</v>
      </c>
      <c r="AC50" s="74" t="s">
        <v>10</v>
      </c>
      <c r="AD50" s="93">
        <f t="shared" si="38"/>
        <v>3.8974029999999997</v>
      </c>
      <c r="AE50" s="147">
        <f t="shared" si="40"/>
        <v>0.82170643567795187</v>
      </c>
      <c r="AF50" s="148">
        <f t="shared" si="39"/>
        <v>0.15564844511035403</v>
      </c>
      <c r="AG50" s="149">
        <f t="shared" si="41"/>
        <v>0.42594568306010927</v>
      </c>
      <c r="AT50" s="69" t="s">
        <v>37</v>
      </c>
      <c r="AU50" s="70" t="s">
        <v>148</v>
      </c>
      <c r="AV50" s="70" t="s">
        <v>149</v>
      </c>
      <c r="AW50" s="70" t="s">
        <v>110</v>
      </c>
      <c r="AX50" s="70" t="s">
        <v>150</v>
      </c>
      <c r="AY50" s="70" t="s">
        <v>112</v>
      </c>
      <c r="AZ50" s="70" t="s">
        <v>153</v>
      </c>
      <c r="BA50" s="71" t="s">
        <v>130</v>
      </c>
      <c r="BB50" s="132" t="s">
        <v>151</v>
      </c>
      <c r="BC50" s="72" t="s">
        <v>152</v>
      </c>
    </row>
    <row r="51" spans="24:55" ht="16.5" thickTop="1" thickBot="1" x14ac:dyDescent="0.3">
      <c r="X51" s="73">
        <v>13</v>
      </c>
      <c r="Y51" s="93">
        <v>7.89868191862936</v>
      </c>
      <c r="Z51" s="93">
        <v>1.5545150000000001</v>
      </c>
      <c r="AA51" s="74" t="s">
        <v>22</v>
      </c>
      <c r="AB51" s="93">
        <v>0.33176600000000001</v>
      </c>
      <c r="AC51" s="74" t="s">
        <v>10</v>
      </c>
      <c r="AD51" s="93">
        <f t="shared" si="38"/>
        <v>1.8862810000000001</v>
      </c>
      <c r="AE51" s="147">
        <f t="shared" si="40"/>
        <v>0.86324392553326335</v>
      </c>
      <c r="AF51" s="148">
        <f t="shared" si="39"/>
        <v>4.1537489855311471E-2</v>
      </c>
      <c r="AG51" s="149">
        <f t="shared" si="41"/>
        <v>0.20615092896174864</v>
      </c>
      <c r="AI51" s="296" t="s">
        <v>161</v>
      </c>
      <c r="AJ51" s="297"/>
      <c r="AK51" s="297"/>
      <c r="AL51" s="297"/>
      <c r="AM51" s="297"/>
      <c r="AN51" s="297"/>
      <c r="AO51" s="297"/>
      <c r="AP51" s="297"/>
      <c r="AQ51" s="297"/>
      <c r="AR51" s="298"/>
      <c r="AT51" s="73"/>
      <c r="AU51" s="74"/>
      <c r="AV51" s="74"/>
      <c r="AW51" s="74"/>
      <c r="AX51" s="74"/>
      <c r="AY51" s="74"/>
      <c r="AZ51" s="74"/>
      <c r="BA51" s="75"/>
      <c r="BB51" s="146">
        <v>0</v>
      </c>
      <c r="BC51" s="76"/>
    </row>
    <row r="52" spans="24:55" ht="15.75" thickBot="1" x14ac:dyDescent="0.3">
      <c r="X52" s="73">
        <v>14</v>
      </c>
      <c r="Y52" s="93">
        <v>7.9450287460243203</v>
      </c>
      <c r="Z52" s="93">
        <v>9.4316999999999998E-2</v>
      </c>
      <c r="AA52" s="74" t="s">
        <v>10</v>
      </c>
      <c r="AB52" s="93">
        <v>0.38167699999999999</v>
      </c>
      <c r="AC52" s="74" t="s">
        <v>10</v>
      </c>
      <c r="AD52" s="93">
        <f t="shared" si="38"/>
        <v>0.47599399999999997</v>
      </c>
      <c r="AE52" s="147">
        <f t="shared" si="40"/>
        <v>0.86830915257096397</v>
      </c>
      <c r="AF52" s="148">
        <f t="shared" si="39"/>
        <v>5.0652270377006259E-3</v>
      </c>
      <c r="AG52" s="149">
        <f t="shared" si="41"/>
        <v>5.2021202185792342E-2</v>
      </c>
      <c r="AI52" s="69" t="s">
        <v>37</v>
      </c>
      <c r="AJ52" s="70" t="s">
        <v>148</v>
      </c>
      <c r="AK52" s="70" t="s">
        <v>149</v>
      </c>
      <c r="AL52" s="70" t="s">
        <v>110</v>
      </c>
      <c r="AM52" s="70" t="s">
        <v>150</v>
      </c>
      <c r="AN52" s="70" t="s">
        <v>112</v>
      </c>
      <c r="AO52" s="70" t="s">
        <v>153</v>
      </c>
      <c r="AP52" s="71" t="s">
        <v>130</v>
      </c>
      <c r="AQ52" s="132" t="s">
        <v>151</v>
      </c>
      <c r="AR52" s="72" t="s">
        <v>152</v>
      </c>
      <c r="AT52" s="73">
        <v>1</v>
      </c>
      <c r="AU52" s="74">
        <v>1.44</v>
      </c>
      <c r="AV52" s="74">
        <v>0.46</v>
      </c>
      <c r="AW52" s="74" t="s">
        <v>22</v>
      </c>
      <c r="AX52" s="74">
        <v>0.39</v>
      </c>
      <c r="AY52" s="74" t="s">
        <v>22</v>
      </c>
      <c r="AZ52" s="74">
        <f t="shared" ref="AZ52:AZ67" si="42">AV52+AX52</f>
        <v>0.85000000000000009</v>
      </c>
      <c r="BA52" s="147">
        <f>AU52*(1/9.15)</f>
        <v>0.15737704918032785</v>
      </c>
      <c r="BB52" s="148">
        <f t="shared" ref="BB52:BB67" si="43">BA52-BA51</f>
        <v>0.15737704918032785</v>
      </c>
      <c r="BC52" s="149">
        <f>AZ52*(1/9.15)</f>
        <v>9.2896174863387984E-2</v>
      </c>
    </row>
    <row r="53" spans="24:55" ht="15.75" thickTop="1" x14ac:dyDescent="0.25">
      <c r="X53" s="73">
        <v>15</v>
      </c>
      <c r="Y53" s="93">
        <v>8.6352419351878797</v>
      </c>
      <c r="Z53" s="93">
        <v>0.65560200000000002</v>
      </c>
      <c r="AA53" s="74" t="s">
        <v>10</v>
      </c>
      <c r="AB53" s="93">
        <v>0.47605900000000001</v>
      </c>
      <c r="AC53" s="74" t="s">
        <v>10</v>
      </c>
      <c r="AD53" s="93">
        <f t="shared" si="38"/>
        <v>1.131661</v>
      </c>
      <c r="AE53" s="147">
        <f t="shared" si="40"/>
        <v>0.94374228799867532</v>
      </c>
      <c r="AF53" s="148">
        <f t="shared" si="39"/>
        <v>7.5433135427711351E-2</v>
      </c>
      <c r="AG53" s="149">
        <f t="shared" si="41"/>
        <v>0.12367879781420765</v>
      </c>
      <c r="AI53" s="73"/>
      <c r="AJ53" s="74"/>
      <c r="AK53" s="74"/>
      <c r="AL53" s="74"/>
      <c r="AM53" s="74"/>
      <c r="AN53" s="74"/>
      <c r="AO53" s="74"/>
      <c r="AP53" s="75"/>
      <c r="AQ53" s="146">
        <v>0</v>
      </c>
      <c r="AR53" s="76"/>
      <c r="AT53" s="73">
        <v>2</v>
      </c>
      <c r="AU53" s="74">
        <v>1.85</v>
      </c>
      <c r="AV53" s="74">
        <v>0.38</v>
      </c>
      <c r="AW53" s="74" t="s">
        <v>22</v>
      </c>
      <c r="AX53" s="74">
        <v>2.13</v>
      </c>
      <c r="AY53" s="74" t="s">
        <v>38</v>
      </c>
      <c r="AZ53" s="74">
        <f t="shared" si="42"/>
        <v>2.5099999999999998</v>
      </c>
      <c r="BA53" s="147">
        <f t="shared" ref="BA53:BA67" si="44">AU53*(1/9.15)</f>
        <v>0.20218579234972678</v>
      </c>
      <c r="BB53" s="148">
        <f t="shared" si="43"/>
        <v>4.4808743169398924E-2</v>
      </c>
      <c r="BC53" s="149">
        <f t="shared" ref="BC53:BC67" si="45">AZ53*(1/9.15)</f>
        <v>0.27431693989071038</v>
      </c>
    </row>
    <row r="54" spans="24:55" x14ac:dyDescent="0.25">
      <c r="X54" s="73">
        <v>16</v>
      </c>
      <c r="Y54" s="93">
        <v>8.7678201282566004</v>
      </c>
      <c r="Z54" s="93">
        <v>0.66045699999999996</v>
      </c>
      <c r="AA54" s="74" t="s">
        <v>10</v>
      </c>
      <c r="AB54" s="93">
        <v>0.49029</v>
      </c>
      <c r="AC54" s="74" t="s">
        <v>10</v>
      </c>
      <c r="AD54" s="93">
        <f t="shared" si="38"/>
        <v>1.150747</v>
      </c>
      <c r="AE54" s="147">
        <f t="shared" si="40"/>
        <v>0.95823170800618584</v>
      </c>
      <c r="AF54" s="148">
        <f t="shared" si="39"/>
        <v>1.4489420007510523E-2</v>
      </c>
      <c r="AG54" s="149">
        <f t="shared" si="41"/>
        <v>0.1257646994535519</v>
      </c>
      <c r="AI54" s="73">
        <v>1</v>
      </c>
      <c r="AJ54" s="74">
        <v>1.5</v>
      </c>
      <c r="AK54" s="74">
        <v>1.01</v>
      </c>
      <c r="AL54" s="74" t="s">
        <v>10</v>
      </c>
      <c r="AM54" s="74">
        <v>0.64</v>
      </c>
      <c r="AN54" s="74" t="s">
        <v>22</v>
      </c>
      <c r="AO54" s="74">
        <f t="shared" ref="AO54:AO76" si="46">AK54+AM54</f>
        <v>1.65</v>
      </c>
      <c r="AP54" s="147">
        <f>AJ54*(1/9.15)</f>
        <v>0.16393442622950818</v>
      </c>
      <c r="AQ54" s="148">
        <f t="shared" ref="AQ54:AQ76" si="47">AP54-AP53</f>
        <v>0.16393442622950818</v>
      </c>
      <c r="AR54" s="149">
        <f>AO54*(1/9.15)</f>
        <v>0.18032786885245899</v>
      </c>
      <c r="AT54" s="73">
        <v>3</v>
      </c>
      <c r="AU54" s="74">
        <v>1.99</v>
      </c>
      <c r="AV54" s="74">
        <v>1.08</v>
      </c>
      <c r="AW54" s="95" t="s">
        <v>22</v>
      </c>
      <c r="AX54" s="74">
        <v>0.51</v>
      </c>
      <c r="AY54" s="95" t="s">
        <v>10</v>
      </c>
      <c r="AZ54" s="74">
        <f t="shared" si="42"/>
        <v>1.59</v>
      </c>
      <c r="BA54" s="147">
        <f t="shared" si="44"/>
        <v>0.2174863387978142</v>
      </c>
      <c r="BB54" s="148">
        <f t="shared" si="43"/>
        <v>1.5300546448087426E-2</v>
      </c>
      <c r="BC54" s="149">
        <f t="shared" si="45"/>
        <v>0.17377049180327869</v>
      </c>
    </row>
    <row r="55" spans="24:55" x14ac:dyDescent="0.25">
      <c r="X55" s="73">
        <v>17</v>
      </c>
      <c r="Y55" s="93">
        <v>8.8258197497241504</v>
      </c>
      <c r="Z55" s="93">
        <v>0.15495999999999999</v>
      </c>
      <c r="AA55" s="74" t="s">
        <v>10</v>
      </c>
      <c r="AB55" s="93">
        <v>0.70332600000000001</v>
      </c>
      <c r="AC55" s="74" t="s">
        <v>10</v>
      </c>
      <c r="AD55" s="93">
        <f t="shared" si="38"/>
        <v>0.85828599999999999</v>
      </c>
      <c r="AE55" s="147">
        <f t="shared" si="40"/>
        <v>0.96457046445072681</v>
      </c>
      <c r="AF55" s="148">
        <f t="shared" si="39"/>
        <v>6.3387564445409605E-3</v>
      </c>
      <c r="AG55" s="149">
        <f t="shared" si="41"/>
        <v>9.3801748633879772E-2</v>
      </c>
      <c r="AI55" s="73">
        <v>2</v>
      </c>
      <c r="AJ55" s="74">
        <v>1.93</v>
      </c>
      <c r="AK55" s="74">
        <v>0.44</v>
      </c>
      <c r="AL55" s="74" t="s">
        <v>22</v>
      </c>
      <c r="AM55" s="74">
        <v>0.23</v>
      </c>
      <c r="AN55" s="74" t="s">
        <v>22</v>
      </c>
      <c r="AO55" s="74">
        <f t="shared" si="46"/>
        <v>0.67</v>
      </c>
      <c r="AP55" s="147">
        <f t="shared" ref="AP55:AP76" si="48">AJ55*(1/9.15)</f>
        <v>0.21092896174863388</v>
      </c>
      <c r="AQ55" s="148">
        <f t="shared" si="47"/>
        <v>4.6994535519125691E-2</v>
      </c>
      <c r="AR55" s="149">
        <f t="shared" ref="AR55:AR76" si="49">AO55*(1/9.15)</f>
        <v>7.3224043715846995E-2</v>
      </c>
      <c r="AT55" s="73">
        <v>4</v>
      </c>
      <c r="AU55" s="95">
        <v>2.09</v>
      </c>
      <c r="AV55" s="95">
        <v>0.42</v>
      </c>
      <c r="AW55" s="95" t="s">
        <v>22</v>
      </c>
      <c r="AX55" s="95">
        <v>0.18</v>
      </c>
      <c r="AY55" s="95" t="s">
        <v>22</v>
      </c>
      <c r="AZ55" s="74">
        <f t="shared" si="42"/>
        <v>0.6</v>
      </c>
      <c r="BA55" s="147">
        <f t="shared" si="44"/>
        <v>0.22841530054644807</v>
      </c>
      <c r="BB55" s="148">
        <f t="shared" si="43"/>
        <v>1.0928961748633864E-2</v>
      </c>
      <c r="BC55" s="149">
        <f t="shared" si="45"/>
        <v>6.5573770491803268E-2</v>
      </c>
    </row>
    <row r="56" spans="24:55" x14ac:dyDescent="0.25">
      <c r="X56" s="73">
        <v>18</v>
      </c>
      <c r="Y56" s="93">
        <v>8.8631406924317293</v>
      </c>
      <c r="Z56" s="93">
        <v>6.8155999999999994E-2</v>
      </c>
      <c r="AA56" s="74" t="s">
        <v>10</v>
      </c>
      <c r="AB56" s="93">
        <v>7.2371000000000005E-2</v>
      </c>
      <c r="AC56" s="74" t="s">
        <v>10</v>
      </c>
      <c r="AD56" s="93">
        <f t="shared" si="38"/>
        <v>0.14052700000000001</v>
      </c>
      <c r="AE56" s="147">
        <f t="shared" si="40"/>
        <v>0.96864925600346763</v>
      </c>
      <c r="AF56" s="148">
        <f t="shared" si="39"/>
        <v>4.0787915527408236E-3</v>
      </c>
      <c r="AG56" s="149">
        <f t="shared" si="41"/>
        <v>1.5358142076502733E-2</v>
      </c>
      <c r="AI56" s="73">
        <v>3</v>
      </c>
      <c r="AJ56" s="74">
        <v>1.99</v>
      </c>
      <c r="AK56" s="74">
        <v>2.68</v>
      </c>
      <c r="AL56" s="95" t="s">
        <v>38</v>
      </c>
      <c r="AM56" s="74">
        <v>2.06</v>
      </c>
      <c r="AN56" s="95" t="s">
        <v>38</v>
      </c>
      <c r="AO56" s="74">
        <f t="shared" si="46"/>
        <v>4.74</v>
      </c>
      <c r="AP56" s="147">
        <f t="shared" si="48"/>
        <v>0.2174863387978142</v>
      </c>
      <c r="AQ56" s="148">
        <f t="shared" si="47"/>
        <v>6.5573770491803296E-3</v>
      </c>
      <c r="AR56" s="149">
        <f t="shared" si="49"/>
        <v>0.5180327868852459</v>
      </c>
      <c r="AT56" s="73">
        <v>5</v>
      </c>
      <c r="AU56" s="95">
        <v>2.33</v>
      </c>
      <c r="AV56" s="95">
        <v>1.72</v>
      </c>
      <c r="AW56" s="95" t="s">
        <v>22</v>
      </c>
      <c r="AX56" s="95">
        <v>0.66</v>
      </c>
      <c r="AY56" s="95" t="s">
        <v>22</v>
      </c>
      <c r="AZ56" s="74">
        <f t="shared" si="42"/>
        <v>2.38</v>
      </c>
      <c r="BA56" s="147">
        <f t="shared" si="44"/>
        <v>0.25464480874316942</v>
      </c>
      <c r="BB56" s="148">
        <f t="shared" si="43"/>
        <v>2.6229508196721346E-2</v>
      </c>
      <c r="BC56" s="149">
        <f t="shared" si="45"/>
        <v>0.26010928961748631</v>
      </c>
    </row>
    <row r="57" spans="24:55" x14ac:dyDescent="0.25">
      <c r="X57" s="73">
        <v>19</v>
      </c>
      <c r="Y57" s="93">
        <v>9.6200628795933092</v>
      </c>
      <c r="Z57" s="93">
        <v>0.70649899999999999</v>
      </c>
      <c r="AA57" s="74" t="s">
        <v>22</v>
      </c>
      <c r="AB57" s="93">
        <v>0.27696799999999999</v>
      </c>
      <c r="AC57" s="74" t="s">
        <v>22</v>
      </c>
      <c r="AD57" s="93">
        <f t="shared" si="38"/>
        <v>0.98346699999999998</v>
      </c>
      <c r="AE57" s="147">
        <f t="shared" si="40"/>
        <v>1.0513729923052797</v>
      </c>
      <c r="AF57" s="148">
        <f t="shared" si="39"/>
        <v>8.2723736301812067E-2</v>
      </c>
      <c r="AG57" s="149">
        <f t="shared" si="41"/>
        <v>0.10748273224043715</v>
      </c>
      <c r="AI57" s="73">
        <v>4</v>
      </c>
      <c r="AJ57" s="95">
        <v>2.2599999999999998</v>
      </c>
      <c r="AK57" s="95">
        <v>0.14000000000000001</v>
      </c>
      <c r="AL57" s="95" t="s">
        <v>22</v>
      </c>
      <c r="AM57" s="95">
        <v>0.37</v>
      </c>
      <c r="AN57" s="95" t="s">
        <v>10</v>
      </c>
      <c r="AO57" s="74">
        <f t="shared" si="46"/>
        <v>0.51</v>
      </c>
      <c r="AP57" s="147">
        <f t="shared" si="48"/>
        <v>0.24699453551912565</v>
      </c>
      <c r="AQ57" s="148">
        <f t="shared" si="47"/>
        <v>2.9508196721311442E-2</v>
      </c>
      <c r="AR57" s="149">
        <f t="shared" si="49"/>
        <v>5.5737704918032788E-2</v>
      </c>
      <c r="AT57" s="73">
        <v>6</v>
      </c>
      <c r="AU57" s="95">
        <v>5.03</v>
      </c>
      <c r="AV57" s="95">
        <v>0.64</v>
      </c>
      <c r="AW57" s="95" t="s">
        <v>22</v>
      </c>
      <c r="AX57" s="95">
        <v>0.75</v>
      </c>
      <c r="AY57" s="95" t="s">
        <v>10</v>
      </c>
      <c r="AZ57" s="74">
        <f t="shared" si="42"/>
        <v>1.3900000000000001</v>
      </c>
      <c r="BA57" s="147">
        <f t="shared" si="44"/>
        <v>0.54972677595628416</v>
      </c>
      <c r="BB57" s="148">
        <f t="shared" si="43"/>
        <v>0.29508196721311475</v>
      </c>
      <c r="BC57" s="149">
        <f t="shared" si="45"/>
        <v>0.15191256830601094</v>
      </c>
    </row>
    <row r="58" spans="24:55" x14ac:dyDescent="0.25">
      <c r="X58" s="73">
        <v>20</v>
      </c>
      <c r="Y58" s="93">
        <v>10.117244344311599</v>
      </c>
      <c r="Z58" s="93">
        <v>0.21765899999999999</v>
      </c>
      <c r="AA58" s="74" t="s">
        <v>10</v>
      </c>
      <c r="AB58" s="93">
        <v>0.18429200000000001</v>
      </c>
      <c r="AC58" s="74" t="s">
        <v>10</v>
      </c>
      <c r="AD58" s="93">
        <f t="shared" si="38"/>
        <v>0.401951</v>
      </c>
      <c r="AE58" s="147">
        <f t="shared" si="40"/>
        <v>1.1057097644056393</v>
      </c>
      <c r="AF58" s="148">
        <f t="shared" si="39"/>
        <v>5.4336772100359587E-2</v>
      </c>
      <c r="AG58" s="149">
        <f t="shared" si="41"/>
        <v>4.3929071038251367E-2</v>
      </c>
      <c r="AI58" s="73">
        <v>5</v>
      </c>
      <c r="AJ58" s="95">
        <v>2.42</v>
      </c>
      <c r="AK58" s="95">
        <v>0.39</v>
      </c>
      <c r="AL58" s="95" t="s">
        <v>22</v>
      </c>
      <c r="AM58" s="95">
        <v>0.32</v>
      </c>
      <c r="AN58" s="95" t="s">
        <v>10</v>
      </c>
      <c r="AO58" s="74">
        <f t="shared" si="46"/>
        <v>0.71</v>
      </c>
      <c r="AP58" s="147">
        <f t="shared" si="48"/>
        <v>0.2644808743169399</v>
      </c>
      <c r="AQ58" s="148">
        <f t="shared" si="47"/>
        <v>1.7486338797814249E-2</v>
      </c>
      <c r="AR58" s="149">
        <f t="shared" si="49"/>
        <v>7.7595628415300544E-2</v>
      </c>
      <c r="AT58" s="73">
        <v>7</v>
      </c>
      <c r="AU58" s="95">
        <v>5.22</v>
      </c>
      <c r="AV58" s="95">
        <v>2.42</v>
      </c>
      <c r="AW58" s="95" t="s">
        <v>38</v>
      </c>
      <c r="AX58" s="95">
        <v>2.0499999999999998</v>
      </c>
      <c r="AY58" s="95" t="s">
        <v>38</v>
      </c>
      <c r="AZ58" s="74">
        <f t="shared" si="42"/>
        <v>4.47</v>
      </c>
      <c r="BA58" s="147">
        <f t="shared" si="44"/>
        <v>0.57049180327868843</v>
      </c>
      <c r="BB58" s="148">
        <f t="shared" si="43"/>
        <v>2.0765027322404261E-2</v>
      </c>
      <c r="BC58" s="149">
        <f t="shared" si="45"/>
        <v>0.4885245901639344</v>
      </c>
    </row>
    <row r="59" spans="24:55" x14ac:dyDescent="0.25">
      <c r="X59" s="73">
        <v>21</v>
      </c>
      <c r="Y59" s="93">
        <v>10.2260609153341</v>
      </c>
      <c r="Z59" s="93">
        <v>0.22094900000000001</v>
      </c>
      <c r="AA59" s="74" t="s">
        <v>10</v>
      </c>
      <c r="AB59" s="93">
        <v>0.28591</v>
      </c>
      <c r="AC59" s="74" t="s">
        <v>10</v>
      </c>
      <c r="AD59" s="93">
        <f t="shared" si="38"/>
        <v>0.50685899999999995</v>
      </c>
      <c r="AE59" s="147">
        <f t="shared" si="40"/>
        <v>1.1176022858288635</v>
      </c>
      <c r="AF59" s="148">
        <f t="shared" si="39"/>
        <v>1.1892521423224167E-2</v>
      </c>
      <c r="AG59" s="149">
        <f t="shared" si="41"/>
        <v>5.5394426229508187E-2</v>
      </c>
      <c r="AI59" s="73">
        <v>6</v>
      </c>
      <c r="AJ59" s="95">
        <v>5.01</v>
      </c>
      <c r="AK59" s="95">
        <v>0.33</v>
      </c>
      <c r="AL59" s="95" t="s">
        <v>22</v>
      </c>
      <c r="AM59" s="95">
        <v>1.06</v>
      </c>
      <c r="AN59" s="95" t="s">
        <v>10</v>
      </c>
      <c r="AO59" s="74">
        <f t="shared" si="46"/>
        <v>1.3900000000000001</v>
      </c>
      <c r="AP59" s="147">
        <f t="shared" si="48"/>
        <v>0.54754098360655734</v>
      </c>
      <c r="AQ59" s="148">
        <f t="shared" si="47"/>
        <v>0.28306010928961745</v>
      </c>
      <c r="AR59" s="149">
        <f t="shared" si="49"/>
        <v>0.15191256830601094</v>
      </c>
      <c r="AT59" s="73">
        <v>8</v>
      </c>
      <c r="AU59" s="95">
        <v>5.22</v>
      </c>
      <c r="AV59" s="95">
        <v>0</v>
      </c>
      <c r="AW59" s="95" t="s">
        <v>10</v>
      </c>
      <c r="AX59" s="95">
        <v>0.84</v>
      </c>
      <c r="AY59" s="95" t="s">
        <v>10</v>
      </c>
      <c r="AZ59" s="74">
        <f t="shared" si="42"/>
        <v>0.84</v>
      </c>
      <c r="BA59" s="147">
        <f t="shared" si="44"/>
        <v>0.57049180327868843</v>
      </c>
      <c r="BB59" s="148">
        <f t="shared" si="43"/>
        <v>0</v>
      </c>
      <c r="BC59" s="149">
        <f t="shared" si="45"/>
        <v>9.1803278688524587E-2</v>
      </c>
    </row>
    <row r="60" spans="24:55" x14ac:dyDescent="0.25">
      <c r="X60" s="73">
        <v>22</v>
      </c>
      <c r="Y60" s="93">
        <v>10.3131756048389</v>
      </c>
      <c r="Z60" s="93">
        <v>0.212029</v>
      </c>
      <c r="AA60" s="74" t="s">
        <v>10</v>
      </c>
      <c r="AB60" s="93">
        <v>2.2518289999999999</v>
      </c>
      <c r="AC60" s="74" t="s">
        <v>38</v>
      </c>
      <c r="AD60" s="93">
        <f t="shared" si="38"/>
        <v>2.4638579999999997</v>
      </c>
      <c r="AE60" s="147">
        <f t="shared" si="40"/>
        <v>1.1271230169222841</v>
      </c>
      <c r="AF60" s="148">
        <f t="shared" si="39"/>
        <v>9.5207310934206646E-3</v>
      </c>
      <c r="AG60" s="149">
        <f t="shared" si="41"/>
        <v>0.26927409836065569</v>
      </c>
      <c r="AI60" s="73">
        <v>7</v>
      </c>
      <c r="AJ60" s="95">
        <v>5.32</v>
      </c>
      <c r="AK60" s="95">
        <v>2.4</v>
      </c>
      <c r="AL60" s="95" t="s">
        <v>38</v>
      </c>
      <c r="AM60" s="95">
        <v>2.04</v>
      </c>
      <c r="AN60" s="95" t="s">
        <v>38</v>
      </c>
      <c r="AO60" s="74">
        <f t="shared" si="46"/>
        <v>4.4399999999999995</v>
      </c>
      <c r="AP60" s="147">
        <f t="shared" si="48"/>
        <v>0.58142076502732243</v>
      </c>
      <c r="AQ60" s="148">
        <f t="shared" si="47"/>
        <v>3.3879781420765087E-2</v>
      </c>
      <c r="AR60" s="149">
        <f t="shared" si="49"/>
        <v>0.48524590163934417</v>
      </c>
      <c r="AT60" s="73">
        <v>9</v>
      </c>
      <c r="AU60" s="95">
        <v>7.91</v>
      </c>
      <c r="AV60" s="95">
        <v>1.59</v>
      </c>
      <c r="AW60" s="95" t="s">
        <v>22</v>
      </c>
      <c r="AX60" s="95">
        <v>1.65</v>
      </c>
      <c r="AY60" s="95" t="s">
        <v>22</v>
      </c>
      <c r="AZ60" s="74">
        <f t="shared" si="42"/>
        <v>3.24</v>
      </c>
      <c r="BA60" s="147">
        <f t="shared" si="44"/>
        <v>0.86448087431693987</v>
      </c>
      <c r="BB60" s="148">
        <f t="shared" si="43"/>
        <v>0.29398907103825145</v>
      </c>
      <c r="BC60" s="149">
        <f t="shared" si="45"/>
        <v>0.35409836065573774</v>
      </c>
    </row>
    <row r="61" spans="24:55" ht="15.75" thickBot="1" x14ac:dyDescent="0.3">
      <c r="X61" s="77">
        <v>23</v>
      </c>
      <c r="Y61" s="94">
        <v>10.3713697886571</v>
      </c>
      <c r="Z61" s="94">
        <v>0.12970699999999999</v>
      </c>
      <c r="AA61" s="78" t="s">
        <v>10</v>
      </c>
      <c r="AB61" s="94">
        <v>0.84964600000000001</v>
      </c>
      <c r="AC61" s="78" t="s">
        <v>22</v>
      </c>
      <c r="AD61" s="94">
        <f t="shared" si="38"/>
        <v>0.97935300000000003</v>
      </c>
      <c r="AE61" s="150">
        <f t="shared" si="40"/>
        <v>1.1334830370117048</v>
      </c>
      <c r="AF61" s="151">
        <f t="shared" si="39"/>
        <v>6.3600200894207148E-3</v>
      </c>
      <c r="AG61" s="152">
        <f t="shared" si="41"/>
        <v>0.10703311475409837</v>
      </c>
      <c r="AI61" s="73">
        <v>8</v>
      </c>
      <c r="AJ61" s="95">
        <v>5.75</v>
      </c>
      <c r="AK61" s="95">
        <v>0.45</v>
      </c>
      <c r="AL61" s="95" t="s">
        <v>22</v>
      </c>
      <c r="AM61" s="95">
        <v>0.97</v>
      </c>
      <c r="AN61" s="95" t="s">
        <v>22</v>
      </c>
      <c r="AO61" s="74">
        <f t="shared" si="46"/>
        <v>1.42</v>
      </c>
      <c r="AP61" s="147">
        <f t="shared" si="48"/>
        <v>0.62841530054644812</v>
      </c>
      <c r="AQ61" s="148">
        <f t="shared" si="47"/>
        <v>4.6994535519125691E-2</v>
      </c>
      <c r="AR61" s="149">
        <f t="shared" si="49"/>
        <v>0.15519125683060109</v>
      </c>
      <c r="AT61" s="73">
        <v>10</v>
      </c>
      <c r="AU61" s="95">
        <v>8.64</v>
      </c>
      <c r="AV61" s="95">
        <v>0.76</v>
      </c>
      <c r="AW61" s="95" t="s">
        <v>10</v>
      </c>
      <c r="AX61" s="95">
        <v>1.86</v>
      </c>
      <c r="AY61" s="95" t="s">
        <v>22</v>
      </c>
      <c r="AZ61" s="74">
        <f t="shared" si="42"/>
        <v>2.62</v>
      </c>
      <c r="BA61" s="147">
        <f t="shared" si="44"/>
        <v>0.94426229508196724</v>
      </c>
      <c r="BB61" s="148">
        <f t="shared" si="43"/>
        <v>7.9781420765027367E-2</v>
      </c>
      <c r="BC61" s="149">
        <f t="shared" si="45"/>
        <v>0.28633879781420768</v>
      </c>
    </row>
    <row r="62" spans="24:55" ht="15.75" thickBot="1" x14ac:dyDescent="0.3">
      <c r="AI62" s="73">
        <v>9</v>
      </c>
      <c r="AJ62" s="95">
        <v>5.83</v>
      </c>
      <c r="AK62" s="95">
        <v>0.27</v>
      </c>
      <c r="AL62" s="95" t="s">
        <v>22</v>
      </c>
      <c r="AM62" s="95">
        <v>2.02</v>
      </c>
      <c r="AN62" s="95" t="s">
        <v>38</v>
      </c>
      <c r="AO62" s="74">
        <f t="shared" si="46"/>
        <v>2.29</v>
      </c>
      <c r="AP62" s="147">
        <f t="shared" si="48"/>
        <v>0.63715846994535519</v>
      </c>
      <c r="AQ62" s="148">
        <f t="shared" si="47"/>
        <v>8.7431693989070691E-3</v>
      </c>
      <c r="AR62" s="149">
        <f t="shared" si="49"/>
        <v>0.25027322404371583</v>
      </c>
      <c r="AT62" s="73">
        <v>11</v>
      </c>
      <c r="AU62" s="95">
        <v>8.82</v>
      </c>
      <c r="AV62" s="95">
        <v>0.37</v>
      </c>
      <c r="AW62" s="95" t="s">
        <v>22</v>
      </c>
      <c r="AX62" s="95">
        <v>2.09</v>
      </c>
      <c r="AY62" s="95" t="s">
        <v>38</v>
      </c>
      <c r="AZ62" s="74">
        <f t="shared" si="42"/>
        <v>2.46</v>
      </c>
      <c r="BA62" s="147">
        <f t="shared" si="44"/>
        <v>0.9639344262295082</v>
      </c>
      <c r="BB62" s="148">
        <f t="shared" si="43"/>
        <v>1.9672131147540961E-2</v>
      </c>
      <c r="BC62" s="149">
        <f t="shared" si="45"/>
        <v>0.26885245901639343</v>
      </c>
    </row>
    <row r="63" spans="24:55" ht="15.75" thickBot="1" x14ac:dyDescent="0.3">
      <c r="X63" s="296" t="s">
        <v>146</v>
      </c>
      <c r="Y63" s="297"/>
      <c r="Z63" s="297"/>
      <c r="AA63" s="297"/>
      <c r="AB63" s="297"/>
      <c r="AC63" s="297"/>
      <c r="AD63" s="297"/>
      <c r="AE63" s="297"/>
      <c r="AF63" s="297"/>
      <c r="AG63" s="298"/>
      <c r="AI63" s="73">
        <v>10</v>
      </c>
      <c r="AJ63" s="95">
        <v>6.09</v>
      </c>
      <c r="AK63" s="95">
        <v>0.12</v>
      </c>
      <c r="AL63" s="95" t="s">
        <v>22</v>
      </c>
      <c r="AM63" s="95">
        <v>2.0499999999999998</v>
      </c>
      <c r="AN63" s="95" t="s">
        <v>38</v>
      </c>
      <c r="AO63" s="74">
        <f t="shared" si="46"/>
        <v>2.17</v>
      </c>
      <c r="AP63" s="147">
        <f t="shared" si="48"/>
        <v>0.66557377049180322</v>
      </c>
      <c r="AQ63" s="148">
        <f t="shared" si="47"/>
        <v>2.841530054644803E-2</v>
      </c>
      <c r="AR63" s="149">
        <f t="shared" si="49"/>
        <v>0.23715846994535517</v>
      </c>
      <c r="AT63" s="73">
        <v>12</v>
      </c>
      <c r="AU63" s="95">
        <v>9.1199999999999992</v>
      </c>
      <c r="AV63" s="95">
        <v>2.08</v>
      </c>
      <c r="AW63" s="95" t="s">
        <v>22</v>
      </c>
      <c r="AX63" s="95">
        <v>1.55</v>
      </c>
      <c r="AY63" s="95" t="s">
        <v>10</v>
      </c>
      <c r="AZ63" s="74">
        <f t="shared" si="42"/>
        <v>3.63</v>
      </c>
      <c r="BA63" s="147">
        <f t="shared" si="44"/>
        <v>0.99672131147540977</v>
      </c>
      <c r="BB63" s="148">
        <f t="shared" si="43"/>
        <v>3.2786885245901565E-2</v>
      </c>
      <c r="BC63" s="149">
        <f t="shared" si="45"/>
        <v>0.39672131147540979</v>
      </c>
    </row>
    <row r="64" spans="24:55" ht="15.75" thickBot="1" x14ac:dyDescent="0.3">
      <c r="X64" s="69" t="s">
        <v>37</v>
      </c>
      <c r="Y64" s="70" t="s">
        <v>148</v>
      </c>
      <c r="Z64" s="70" t="s">
        <v>149</v>
      </c>
      <c r="AA64" s="70" t="s">
        <v>110</v>
      </c>
      <c r="AB64" s="70" t="s">
        <v>150</v>
      </c>
      <c r="AC64" s="70" t="s">
        <v>112</v>
      </c>
      <c r="AD64" s="70" t="s">
        <v>153</v>
      </c>
      <c r="AE64" s="71" t="s">
        <v>130</v>
      </c>
      <c r="AF64" s="132" t="s">
        <v>151</v>
      </c>
      <c r="AG64" s="72" t="s">
        <v>152</v>
      </c>
      <c r="AI64" s="73">
        <v>11</v>
      </c>
      <c r="AJ64" s="95">
        <v>7.54</v>
      </c>
      <c r="AK64" s="95">
        <v>3.21</v>
      </c>
      <c r="AL64" s="95" t="s">
        <v>22</v>
      </c>
      <c r="AM64" s="95">
        <v>1.05</v>
      </c>
      <c r="AN64" s="95" t="s">
        <v>10</v>
      </c>
      <c r="AO64" s="74">
        <f t="shared" si="46"/>
        <v>4.26</v>
      </c>
      <c r="AP64" s="147">
        <f t="shared" si="48"/>
        <v>0.82404371584699454</v>
      </c>
      <c r="AQ64" s="148">
        <f t="shared" si="47"/>
        <v>0.15846994535519132</v>
      </c>
      <c r="AR64" s="149">
        <f t="shared" si="49"/>
        <v>0.46557377049180326</v>
      </c>
      <c r="AT64" s="73">
        <v>13</v>
      </c>
      <c r="AU64" s="95">
        <v>9.6300000000000008</v>
      </c>
      <c r="AV64" s="95">
        <v>0.63</v>
      </c>
      <c r="AW64" s="95" t="s">
        <v>22</v>
      </c>
      <c r="AX64" s="95">
        <v>1.79</v>
      </c>
      <c r="AY64" s="95" t="s">
        <v>22</v>
      </c>
      <c r="AZ64" s="74">
        <f t="shared" si="42"/>
        <v>2.42</v>
      </c>
      <c r="BA64" s="147">
        <f t="shared" si="44"/>
        <v>1.0524590163934426</v>
      </c>
      <c r="BB64" s="148">
        <f t="shared" si="43"/>
        <v>5.5737704918032871E-2</v>
      </c>
      <c r="BC64" s="149">
        <f t="shared" si="45"/>
        <v>0.2644808743169399</v>
      </c>
    </row>
    <row r="65" spans="24:55" ht="15.75" thickTop="1" x14ac:dyDescent="0.25">
      <c r="X65" s="73"/>
      <c r="Y65" s="74"/>
      <c r="Z65" s="74"/>
      <c r="AA65" s="74"/>
      <c r="AB65" s="74"/>
      <c r="AC65" s="74"/>
      <c r="AD65" s="74"/>
      <c r="AE65" s="75"/>
      <c r="AF65" s="146">
        <v>0</v>
      </c>
      <c r="AG65" s="76"/>
      <c r="AI65" s="73">
        <v>12</v>
      </c>
      <c r="AJ65" s="95">
        <v>7.93</v>
      </c>
      <c r="AK65" s="95">
        <v>1.83</v>
      </c>
      <c r="AL65" s="95" t="s">
        <v>22</v>
      </c>
      <c r="AM65" s="95">
        <v>0.78</v>
      </c>
      <c r="AN65" s="95" t="s">
        <v>10</v>
      </c>
      <c r="AO65" s="74">
        <f t="shared" si="46"/>
        <v>2.6100000000000003</v>
      </c>
      <c r="AP65" s="147">
        <f t="shared" si="48"/>
        <v>0.86666666666666659</v>
      </c>
      <c r="AQ65" s="148">
        <f t="shared" si="47"/>
        <v>4.2622950819672045E-2</v>
      </c>
      <c r="AR65" s="149">
        <f t="shared" si="49"/>
        <v>0.28524590163934427</v>
      </c>
      <c r="AT65" s="73">
        <v>14</v>
      </c>
      <c r="AU65" s="95">
        <v>10.14</v>
      </c>
      <c r="AV65" s="95">
        <v>0.34</v>
      </c>
      <c r="AW65" s="95" t="s">
        <v>10</v>
      </c>
      <c r="AX65" s="95">
        <v>0.52</v>
      </c>
      <c r="AY65" s="95" t="s">
        <v>10</v>
      </c>
      <c r="AZ65" s="74">
        <f t="shared" si="42"/>
        <v>0.8600000000000001</v>
      </c>
      <c r="BA65" s="147">
        <f t="shared" si="44"/>
        <v>1.1081967213114754</v>
      </c>
      <c r="BB65" s="148">
        <f t="shared" si="43"/>
        <v>5.573770491803276E-2</v>
      </c>
      <c r="BC65" s="149">
        <f t="shared" si="45"/>
        <v>9.3989071038251368E-2</v>
      </c>
    </row>
    <row r="66" spans="24:55" x14ac:dyDescent="0.25">
      <c r="X66" s="73">
        <v>1</v>
      </c>
      <c r="Y66" s="93">
        <v>1.45</v>
      </c>
      <c r="Z66" s="74">
        <v>0.54</v>
      </c>
      <c r="AA66" s="74" t="s">
        <v>22</v>
      </c>
      <c r="AB66" s="74">
        <v>0.63</v>
      </c>
      <c r="AC66" s="74" t="s">
        <v>22</v>
      </c>
      <c r="AD66" s="74">
        <f t="shared" ref="AD66:AD82" si="50">Z66+AB66</f>
        <v>1.17</v>
      </c>
      <c r="AE66" s="147">
        <f>Y66*(1/9.15)</f>
        <v>0.15846994535519124</v>
      </c>
      <c r="AF66" s="148">
        <f t="shared" ref="AF66:AF82" si="51">AE66-AE65</f>
        <v>0.15846994535519124</v>
      </c>
      <c r="AG66" s="149">
        <f>AD66*(1/9.15)</f>
        <v>0.12786885245901639</v>
      </c>
      <c r="AI66" s="73">
        <v>13</v>
      </c>
      <c r="AJ66" s="95">
        <v>8.0299999999999994</v>
      </c>
      <c r="AK66" s="95">
        <v>0.06</v>
      </c>
      <c r="AL66" s="95" t="s">
        <v>22</v>
      </c>
      <c r="AM66" s="95">
        <v>1.85</v>
      </c>
      <c r="AN66" s="95" t="s">
        <v>38</v>
      </c>
      <c r="AO66" s="74">
        <f t="shared" si="46"/>
        <v>1.9100000000000001</v>
      </c>
      <c r="AP66" s="147">
        <f t="shared" si="48"/>
        <v>0.87759562841530048</v>
      </c>
      <c r="AQ66" s="148">
        <f t="shared" si="47"/>
        <v>1.0928961748633892E-2</v>
      </c>
      <c r="AR66" s="149">
        <f t="shared" si="49"/>
        <v>0.20874316939890711</v>
      </c>
      <c r="AT66" s="73">
        <v>15</v>
      </c>
      <c r="AU66" s="95">
        <v>10.29</v>
      </c>
      <c r="AV66" s="95">
        <v>0.88</v>
      </c>
      <c r="AW66" s="95" t="s">
        <v>22</v>
      </c>
      <c r="AX66" s="95">
        <v>2.2200000000000002</v>
      </c>
      <c r="AY66" s="95" t="s">
        <v>38</v>
      </c>
      <c r="AZ66" s="95">
        <f t="shared" si="42"/>
        <v>3.1</v>
      </c>
      <c r="BA66" s="147">
        <f t="shared" si="44"/>
        <v>1.124590163934426</v>
      </c>
      <c r="BB66" s="148">
        <f t="shared" si="43"/>
        <v>1.6393442622950616E-2</v>
      </c>
      <c r="BC66" s="149">
        <f t="shared" si="45"/>
        <v>0.33879781420765026</v>
      </c>
    </row>
    <row r="67" spans="24:55" ht="15.75" thickBot="1" x14ac:dyDescent="0.3">
      <c r="X67" s="73">
        <v>2</v>
      </c>
      <c r="Y67" s="93">
        <v>2</v>
      </c>
      <c r="Z67" s="74">
        <v>0.45</v>
      </c>
      <c r="AA67" s="74" t="s">
        <v>22</v>
      </c>
      <c r="AB67" s="74">
        <v>0.47</v>
      </c>
      <c r="AC67" s="74" t="s">
        <v>22</v>
      </c>
      <c r="AD67" s="74">
        <f t="shared" si="50"/>
        <v>0.91999999999999993</v>
      </c>
      <c r="AE67" s="147">
        <f t="shared" ref="AE67:AE82" si="52">Y67*(1/9.15)</f>
        <v>0.21857923497267759</v>
      </c>
      <c r="AF67" s="148">
        <f t="shared" si="51"/>
        <v>6.010928961748635E-2</v>
      </c>
      <c r="AG67" s="149">
        <f t="shared" ref="AG67:AG82" si="53">AD67*(1/9.15)</f>
        <v>0.10054644808743168</v>
      </c>
      <c r="AI67" s="73">
        <v>14</v>
      </c>
      <c r="AJ67" s="95">
        <v>8.08</v>
      </c>
      <c r="AK67" s="95">
        <v>0.18</v>
      </c>
      <c r="AL67" s="95" t="s">
        <v>22</v>
      </c>
      <c r="AM67" s="95">
        <v>0.64</v>
      </c>
      <c r="AN67" s="95" t="s">
        <v>22</v>
      </c>
      <c r="AO67" s="74">
        <f t="shared" si="46"/>
        <v>0.82000000000000006</v>
      </c>
      <c r="AP67" s="147">
        <f t="shared" si="48"/>
        <v>0.88306010928961742</v>
      </c>
      <c r="AQ67" s="148">
        <f t="shared" si="47"/>
        <v>5.464480874316946E-3</v>
      </c>
      <c r="AR67" s="149">
        <f t="shared" si="49"/>
        <v>8.9617486338797819E-2</v>
      </c>
      <c r="AT67" s="77">
        <v>16</v>
      </c>
      <c r="AU67" s="88">
        <v>10.36</v>
      </c>
      <c r="AV67" s="88">
        <v>0.13</v>
      </c>
      <c r="AW67" s="88" t="s">
        <v>10</v>
      </c>
      <c r="AX67" s="88">
        <v>1</v>
      </c>
      <c r="AY67" s="88" t="s">
        <v>22</v>
      </c>
      <c r="AZ67" s="88">
        <f t="shared" si="42"/>
        <v>1.1299999999999999</v>
      </c>
      <c r="BA67" s="150">
        <f t="shared" si="44"/>
        <v>1.1322404371584698</v>
      </c>
      <c r="BB67" s="151">
        <f t="shared" si="43"/>
        <v>7.6502732240437687E-3</v>
      </c>
      <c r="BC67" s="152">
        <f t="shared" si="45"/>
        <v>0.12349726775956282</v>
      </c>
    </row>
    <row r="68" spans="24:55" ht="15.75" thickBot="1" x14ac:dyDescent="0.3">
      <c r="X68" s="73">
        <v>3</v>
      </c>
      <c r="Y68" s="93">
        <v>5.0199999999999996</v>
      </c>
      <c r="Z68" s="74">
        <v>0.64</v>
      </c>
      <c r="AA68" s="95" t="s">
        <v>22</v>
      </c>
      <c r="AB68" s="74">
        <v>0.82</v>
      </c>
      <c r="AC68" s="95" t="s">
        <v>10</v>
      </c>
      <c r="AD68" s="74">
        <f t="shared" si="50"/>
        <v>1.46</v>
      </c>
      <c r="AE68" s="147">
        <f t="shared" si="52"/>
        <v>0.54863387978142075</v>
      </c>
      <c r="AF68" s="148">
        <f t="shared" si="51"/>
        <v>0.33005464480874314</v>
      </c>
      <c r="AG68" s="149">
        <f t="shared" si="53"/>
        <v>0.15956284153005462</v>
      </c>
      <c r="AI68" s="73">
        <v>15</v>
      </c>
      <c r="AJ68" s="95">
        <v>8.15</v>
      </c>
      <c r="AK68" s="95">
        <v>0.28000000000000003</v>
      </c>
      <c r="AL68" s="95" t="s">
        <v>22</v>
      </c>
      <c r="AM68" s="95">
        <v>0.13</v>
      </c>
      <c r="AN68" s="95" t="s">
        <v>22</v>
      </c>
      <c r="AO68" s="74">
        <f t="shared" si="46"/>
        <v>0.41000000000000003</v>
      </c>
      <c r="AP68" s="147">
        <f t="shared" si="48"/>
        <v>0.89071038251366119</v>
      </c>
      <c r="AQ68" s="148">
        <f t="shared" si="47"/>
        <v>7.6502732240437687E-3</v>
      </c>
      <c r="AR68" s="149">
        <f t="shared" si="49"/>
        <v>4.480874316939891E-2</v>
      </c>
    </row>
    <row r="69" spans="24:55" ht="15.75" thickBot="1" x14ac:dyDescent="0.3">
      <c r="X69" s="73">
        <v>4</v>
      </c>
      <c r="Y69" s="140">
        <v>5.27</v>
      </c>
      <c r="Z69" s="95">
        <v>1.9</v>
      </c>
      <c r="AA69" s="95" t="s">
        <v>10</v>
      </c>
      <c r="AB69" s="95">
        <v>0.36</v>
      </c>
      <c r="AC69" s="95" t="s">
        <v>10</v>
      </c>
      <c r="AD69" s="74">
        <f t="shared" si="50"/>
        <v>2.2599999999999998</v>
      </c>
      <c r="AE69" s="147">
        <f t="shared" si="52"/>
        <v>0.57595628415300537</v>
      </c>
      <c r="AF69" s="148">
        <f t="shared" si="51"/>
        <v>2.7322404371584619E-2</v>
      </c>
      <c r="AG69" s="149">
        <f t="shared" si="53"/>
        <v>0.24699453551912565</v>
      </c>
      <c r="AI69" s="73">
        <v>16</v>
      </c>
      <c r="AJ69" s="95">
        <v>8.58</v>
      </c>
      <c r="AK69" s="95">
        <v>0.1</v>
      </c>
      <c r="AL69" s="95" t="s">
        <v>22</v>
      </c>
      <c r="AM69" s="95">
        <v>1.27</v>
      </c>
      <c r="AN69" s="95" t="s">
        <v>22</v>
      </c>
      <c r="AO69" s="74">
        <f t="shared" si="46"/>
        <v>1.37</v>
      </c>
      <c r="AP69" s="147">
        <f t="shared" si="48"/>
        <v>0.93770491803278688</v>
      </c>
      <c r="AQ69" s="148">
        <f t="shared" si="47"/>
        <v>4.6994535519125691E-2</v>
      </c>
      <c r="AR69" s="149">
        <f t="shared" si="49"/>
        <v>0.14972677595628417</v>
      </c>
      <c r="AT69" s="296" t="s">
        <v>171</v>
      </c>
      <c r="AU69" s="297"/>
      <c r="AV69" s="297"/>
      <c r="AW69" s="297"/>
      <c r="AX69" s="297"/>
      <c r="AY69" s="297"/>
      <c r="AZ69" s="297"/>
      <c r="BA69" s="297"/>
      <c r="BB69" s="297"/>
      <c r="BC69" s="298"/>
    </row>
    <row r="70" spans="24:55" ht="15.75" thickBot="1" x14ac:dyDescent="0.3">
      <c r="X70" s="73">
        <v>5</v>
      </c>
      <c r="Y70" s="140">
        <v>5.32</v>
      </c>
      <c r="Z70" s="95">
        <v>0.41</v>
      </c>
      <c r="AA70" s="95" t="s">
        <v>22</v>
      </c>
      <c r="AB70" s="95">
        <v>2.02</v>
      </c>
      <c r="AC70" s="95" t="s">
        <v>38</v>
      </c>
      <c r="AD70" s="74">
        <f t="shared" si="50"/>
        <v>2.4300000000000002</v>
      </c>
      <c r="AE70" s="147">
        <f t="shared" si="52"/>
        <v>0.58142076502732243</v>
      </c>
      <c r="AF70" s="148">
        <f t="shared" si="51"/>
        <v>5.464480874317057E-3</v>
      </c>
      <c r="AG70" s="149">
        <f t="shared" si="53"/>
        <v>0.26557377049180331</v>
      </c>
      <c r="AI70" s="73">
        <v>17</v>
      </c>
      <c r="AJ70" s="95">
        <v>8.65</v>
      </c>
      <c r="AK70" s="95">
        <v>1.6</v>
      </c>
      <c r="AL70" s="95" t="s">
        <v>22</v>
      </c>
      <c r="AM70" s="95">
        <v>0.47</v>
      </c>
      <c r="AN70" s="95" t="s">
        <v>10</v>
      </c>
      <c r="AO70" s="74">
        <f t="shared" si="46"/>
        <v>2.0700000000000003</v>
      </c>
      <c r="AP70" s="147">
        <f t="shared" si="48"/>
        <v>0.94535519125683065</v>
      </c>
      <c r="AQ70" s="148">
        <f t="shared" si="47"/>
        <v>7.6502732240437687E-3</v>
      </c>
      <c r="AR70" s="149">
        <f t="shared" si="49"/>
        <v>0.22622950819672133</v>
      </c>
      <c r="AT70" s="69" t="s">
        <v>37</v>
      </c>
      <c r="AU70" s="70" t="s">
        <v>148</v>
      </c>
      <c r="AV70" s="70" t="s">
        <v>149</v>
      </c>
      <c r="AW70" s="70" t="s">
        <v>110</v>
      </c>
      <c r="AX70" s="70" t="s">
        <v>150</v>
      </c>
      <c r="AY70" s="70" t="s">
        <v>112</v>
      </c>
      <c r="AZ70" s="70" t="s">
        <v>153</v>
      </c>
      <c r="BA70" s="71" t="s">
        <v>130</v>
      </c>
      <c r="BB70" s="132" t="s">
        <v>151</v>
      </c>
      <c r="BC70" s="72" t="s">
        <v>152</v>
      </c>
    </row>
    <row r="71" spans="24:55" ht="15.75" thickTop="1" x14ac:dyDescent="0.25">
      <c r="X71" s="73">
        <v>6</v>
      </c>
      <c r="Y71" s="140">
        <v>6.1</v>
      </c>
      <c r="Z71" s="95">
        <v>0</v>
      </c>
      <c r="AA71" s="95" t="s">
        <v>22</v>
      </c>
      <c r="AB71" s="95">
        <v>2.04</v>
      </c>
      <c r="AC71" s="95" t="s">
        <v>38</v>
      </c>
      <c r="AD71" s="74">
        <f t="shared" si="50"/>
        <v>2.04</v>
      </c>
      <c r="AE71" s="147">
        <f t="shared" si="52"/>
        <v>0.66666666666666663</v>
      </c>
      <c r="AF71" s="148">
        <f t="shared" si="51"/>
        <v>8.5245901639344202E-2</v>
      </c>
      <c r="AG71" s="149">
        <f t="shared" si="53"/>
        <v>0.22295081967213115</v>
      </c>
      <c r="AI71" s="73">
        <v>18</v>
      </c>
      <c r="AJ71" s="95">
        <v>8.77</v>
      </c>
      <c r="AK71" s="95">
        <v>0.99</v>
      </c>
      <c r="AL71" s="95" t="s">
        <v>10</v>
      </c>
      <c r="AM71" s="95">
        <v>0.71</v>
      </c>
      <c r="AN71" s="95" t="s">
        <v>22</v>
      </c>
      <c r="AO71" s="74">
        <f t="shared" si="46"/>
        <v>1.7</v>
      </c>
      <c r="AP71" s="147">
        <f t="shared" si="48"/>
        <v>0.95846994535519114</v>
      </c>
      <c r="AQ71" s="148">
        <f t="shared" si="47"/>
        <v>1.3114754098360493E-2</v>
      </c>
      <c r="AR71" s="149">
        <f t="shared" si="49"/>
        <v>0.18579234972677594</v>
      </c>
      <c r="AT71" s="73"/>
      <c r="AU71" s="74"/>
      <c r="AV71" s="74"/>
      <c r="AW71" s="74"/>
      <c r="AX71" s="74"/>
      <c r="AY71" s="74"/>
      <c r="AZ71" s="74"/>
      <c r="BA71" s="75"/>
      <c r="BB71" s="146">
        <v>0</v>
      </c>
      <c r="BC71" s="76"/>
    </row>
    <row r="72" spans="24:55" x14ac:dyDescent="0.25">
      <c r="X72" s="73">
        <v>7</v>
      </c>
      <c r="Y72" s="140">
        <v>7.54</v>
      </c>
      <c r="Z72" s="95">
        <v>3.5</v>
      </c>
      <c r="AA72" s="95" t="s">
        <v>10</v>
      </c>
      <c r="AB72" s="95">
        <v>0.69</v>
      </c>
      <c r="AC72" s="95" t="s">
        <v>10</v>
      </c>
      <c r="AD72" s="74">
        <f t="shared" si="50"/>
        <v>4.1899999999999995</v>
      </c>
      <c r="AE72" s="147">
        <f t="shared" si="52"/>
        <v>0.82404371584699454</v>
      </c>
      <c r="AF72" s="148">
        <f t="shared" si="51"/>
        <v>0.15737704918032791</v>
      </c>
      <c r="AG72" s="149">
        <f t="shared" si="53"/>
        <v>0.45792349726775949</v>
      </c>
      <c r="AI72" s="73">
        <v>19</v>
      </c>
      <c r="AJ72" s="95">
        <v>8.83</v>
      </c>
      <c r="AK72" s="95">
        <v>0.12</v>
      </c>
      <c r="AL72" s="95" t="s">
        <v>10</v>
      </c>
      <c r="AM72" s="95">
        <v>1.49</v>
      </c>
      <c r="AN72" s="95" t="s">
        <v>22</v>
      </c>
      <c r="AO72" s="74">
        <f t="shared" si="46"/>
        <v>1.6099999999999999</v>
      </c>
      <c r="AP72" s="147">
        <f t="shared" si="48"/>
        <v>0.96502732240437161</v>
      </c>
      <c r="AQ72" s="148">
        <f t="shared" si="47"/>
        <v>6.5573770491804684E-3</v>
      </c>
      <c r="AR72" s="149">
        <f t="shared" si="49"/>
        <v>0.17595628415300543</v>
      </c>
      <c r="AT72" s="73">
        <v>1</v>
      </c>
      <c r="AU72" s="74">
        <v>1.51</v>
      </c>
      <c r="AV72" s="74">
        <v>2.5499999999999998</v>
      </c>
      <c r="AW72" s="74" t="s">
        <v>38</v>
      </c>
      <c r="AX72" s="74">
        <v>1.1599999999999999</v>
      </c>
      <c r="AY72" s="74" t="s">
        <v>10</v>
      </c>
      <c r="AZ72" s="74">
        <f t="shared" ref="AZ72:AZ82" si="54">AV72+AX72</f>
        <v>3.71</v>
      </c>
      <c r="BA72" s="147">
        <f>AU72*(1/9.15)</f>
        <v>0.16502732240437157</v>
      </c>
      <c r="BB72" s="148">
        <f t="shared" ref="BB72:BB82" si="55">BA72-BA71</f>
        <v>0.16502732240437157</v>
      </c>
      <c r="BC72" s="149">
        <f>AZ72*(1/9.15)</f>
        <v>0.40546448087431691</v>
      </c>
    </row>
    <row r="73" spans="24:55" x14ac:dyDescent="0.25">
      <c r="X73" s="73">
        <v>8</v>
      </c>
      <c r="Y73" s="140">
        <v>7.92</v>
      </c>
      <c r="Z73" s="95">
        <v>0.7</v>
      </c>
      <c r="AA73" s="95" t="s">
        <v>10</v>
      </c>
      <c r="AB73" s="95">
        <v>0.35</v>
      </c>
      <c r="AC73" s="95" t="s">
        <v>10</v>
      </c>
      <c r="AD73" s="74">
        <f t="shared" si="50"/>
        <v>1.0499999999999998</v>
      </c>
      <c r="AE73" s="147">
        <f t="shared" si="52"/>
        <v>0.86557377049180328</v>
      </c>
      <c r="AF73" s="148">
        <f t="shared" si="51"/>
        <v>4.1530054644808745E-2</v>
      </c>
      <c r="AG73" s="149">
        <f t="shared" si="53"/>
        <v>0.11475409836065571</v>
      </c>
      <c r="AI73" s="73">
        <v>20</v>
      </c>
      <c r="AJ73" s="95">
        <v>9.6300000000000008</v>
      </c>
      <c r="AK73" s="95">
        <v>0.6</v>
      </c>
      <c r="AL73" s="95" t="s">
        <v>22</v>
      </c>
      <c r="AM73" s="95">
        <v>0.39</v>
      </c>
      <c r="AN73" s="95" t="s">
        <v>22</v>
      </c>
      <c r="AO73" s="74">
        <f t="shared" si="46"/>
        <v>0.99</v>
      </c>
      <c r="AP73" s="147">
        <f t="shared" si="48"/>
        <v>1.0524590163934426</v>
      </c>
      <c r="AQ73" s="148">
        <f t="shared" si="47"/>
        <v>8.7431693989071024E-2</v>
      </c>
      <c r="AR73" s="149">
        <f t="shared" si="49"/>
        <v>0.10819672131147541</v>
      </c>
      <c r="AT73" s="73">
        <v>2</v>
      </c>
      <c r="AU73" s="74">
        <v>2.38</v>
      </c>
      <c r="AV73" s="74">
        <v>1.1499999999999999</v>
      </c>
      <c r="AW73" s="74" t="s">
        <v>22</v>
      </c>
      <c r="AX73" s="74">
        <v>1.78</v>
      </c>
      <c r="AY73" s="74" t="s">
        <v>22</v>
      </c>
      <c r="AZ73" s="74">
        <f t="shared" si="54"/>
        <v>2.9299999999999997</v>
      </c>
      <c r="BA73" s="147">
        <f t="shared" ref="BA73:BA82" si="56">AU73*(1/9.15)</f>
        <v>0.26010928961748631</v>
      </c>
      <c r="BB73" s="148">
        <f t="shared" si="55"/>
        <v>9.5081967213114738E-2</v>
      </c>
      <c r="BC73" s="149">
        <f t="shared" ref="BC73:BC82" si="57">AZ73*(1/9.15)</f>
        <v>0.32021857923497266</v>
      </c>
    </row>
    <row r="74" spans="24:55" x14ac:dyDescent="0.25">
      <c r="X74" s="73">
        <v>9</v>
      </c>
      <c r="Y74" s="140">
        <v>8</v>
      </c>
      <c r="Z74" s="95">
        <v>0</v>
      </c>
      <c r="AA74" s="95" t="s">
        <v>22</v>
      </c>
      <c r="AB74" s="95">
        <v>0.38</v>
      </c>
      <c r="AC74" s="95" t="s">
        <v>10</v>
      </c>
      <c r="AD74" s="74">
        <f t="shared" si="50"/>
        <v>0.38</v>
      </c>
      <c r="AE74" s="147">
        <f t="shared" si="52"/>
        <v>0.87431693989071035</v>
      </c>
      <c r="AF74" s="148">
        <f t="shared" si="51"/>
        <v>8.7431693989070691E-3</v>
      </c>
      <c r="AG74" s="149">
        <f t="shared" si="53"/>
        <v>4.1530054644808745E-2</v>
      </c>
      <c r="AI74" s="73">
        <v>21</v>
      </c>
      <c r="AJ74" s="95">
        <v>10.16</v>
      </c>
      <c r="AK74" s="95">
        <v>0.47</v>
      </c>
      <c r="AL74" s="95" t="s">
        <v>10</v>
      </c>
      <c r="AM74" s="95">
        <v>0.56000000000000005</v>
      </c>
      <c r="AN74" s="95" t="s">
        <v>10</v>
      </c>
      <c r="AO74" s="74">
        <f t="shared" si="46"/>
        <v>1.03</v>
      </c>
      <c r="AP74" s="147">
        <f t="shared" si="48"/>
        <v>1.1103825136612022</v>
      </c>
      <c r="AQ74" s="148">
        <f t="shared" si="47"/>
        <v>5.7923497267759583E-2</v>
      </c>
      <c r="AR74" s="149">
        <f t="shared" si="49"/>
        <v>0.11256830601092896</v>
      </c>
      <c r="AT74" s="73">
        <v>3</v>
      </c>
      <c r="AU74" s="74">
        <v>4.92</v>
      </c>
      <c r="AV74" s="74">
        <v>0.56000000000000005</v>
      </c>
      <c r="AW74" s="95" t="s">
        <v>22</v>
      </c>
      <c r="AX74" s="74">
        <v>2.0499999999999998</v>
      </c>
      <c r="AY74" s="95" t="s">
        <v>38</v>
      </c>
      <c r="AZ74" s="74">
        <f t="shared" si="54"/>
        <v>2.61</v>
      </c>
      <c r="BA74" s="147">
        <f t="shared" si="56"/>
        <v>0.53770491803278686</v>
      </c>
      <c r="BB74" s="148">
        <f t="shared" si="55"/>
        <v>0.27759562841530055</v>
      </c>
      <c r="BC74" s="149">
        <f t="shared" si="57"/>
        <v>0.28524590163934421</v>
      </c>
    </row>
    <row r="75" spans="24:55" x14ac:dyDescent="0.25">
      <c r="X75" s="73">
        <v>10</v>
      </c>
      <c r="Y75" s="140">
        <v>8.14</v>
      </c>
      <c r="Z75" s="95">
        <v>0.25</v>
      </c>
      <c r="AA75" s="95" t="s">
        <v>22</v>
      </c>
      <c r="AB75" s="95">
        <v>0</v>
      </c>
      <c r="AC75" s="95" t="s">
        <v>22</v>
      </c>
      <c r="AD75" s="74">
        <f t="shared" si="50"/>
        <v>0.25</v>
      </c>
      <c r="AE75" s="147">
        <f t="shared" si="52"/>
        <v>0.88961748633879789</v>
      </c>
      <c r="AF75" s="148">
        <f t="shared" si="51"/>
        <v>1.5300546448087537E-2</v>
      </c>
      <c r="AG75" s="149">
        <f t="shared" si="53"/>
        <v>2.7322404371584699E-2</v>
      </c>
      <c r="AI75" s="73">
        <v>22</v>
      </c>
      <c r="AJ75" s="95">
        <v>10.29</v>
      </c>
      <c r="AK75" s="95">
        <v>7.0000000000000007E-2</v>
      </c>
      <c r="AL75" s="95" t="s">
        <v>10</v>
      </c>
      <c r="AM75" s="95">
        <v>2.23</v>
      </c>
      <c r="AN75" s="95" t="s">
        <v>38</v>
      </c>
      <c r="AO75" s="74">
        <f t="shared" si="46"/>
        <v>2.2999999999999998</v>
      </c>
      <c r="AP75" s="147">
        <f t="shared" si="48"/>
        <v>1.124590163934426</v>
      </c>
      <c r="AQ75" s="148">
        <f t="shared" si="47"/>
        <v>1.4207650273223793E-2</v>
      </c>
      <c r="AR75" s="149">
        <f t="shared" si="49"/>
        <v>0.25136612021857918</v>
      </c>
      <c r="AT75" s="73">
        <v>4</v>
      </c>
      <c r="AU75" s="95">
        <v>5.29</v>
      </c>
      <c r="AV75" s="95">
        <v>2.4500000000000002</v>
      </c>
      <c r="AW75" s="95" t="s">
        <v>38</v>
      </c>
      <c r="AX75" s="95">
        <v>2.04</v>
      </c>
      <c r="AY75" s="95" t="s">
        <v>38</v>
      </c>
      <c r="AZ75" s="74">
        <f t="shared" si="54"/>
        <v>4.49</v>
      </c>
      <c r="BA75" s="147">
        <f t="shared" si="56"/>
        <v>0.57814207650273219</v>
      </c>
      <c r="BB75" s="148">
        <f t="shared" si="55"/>
        <v>4.0437158469945333E-2</v>
      </c>
      <c r="BC75" s="149">
        <f t="shared" si="57"/>
        <v>0.49071038251366123</v>
      </c>
    </row>
    <row r="76" spans="24:55" ht="15.75" thickBot="1" x14ac:dyDescent="0.3">
      <c r="X76" s="73">
        <v>11</v>
      </c>
      <c r="Y76" s="140">
        <v>8.64</v>
      </c>
      <c r="Z76" s="95">
        <v>1.07</v>
      </c>
      <c r="AA76" s="95" t="s">
        <v>10</v>
      </c>
      <c r="AB76" s="95">
        <v>0.47</v>
      </c>
      <c r="AC76" s="95" t="s">
        <v>10</v>
      </c>
      <c r="AD76" s="74">
        <f t="shared" si="50"/>
        <v>1.54</v>
      </c>
      <c r="AE76" s="147">
        <f t="shared" si="52"/>
        <v>0.94426229508196724</v>
      </c>
      <c r="AF76" s="148">
        <f t="shared" si="51"/>
        <v>5.4644808743169349E-2</v>
      </c>
      <c r="AG76" s="149">
        <f t="shared" si="53"/>
        <v>0.16830601092896175</v>
      </c>
      <c r="AI76" s="77">
        <v>23</v>
      </c>
      <c r="AJ76" s="78">
        <v>10.34</v>
      </c>
      <c r="AK76" s="78">
        <v>1.22</v>
      </c>
      <c r="AL76" s="78" t="s">
        <v>22</v>
      </c>
      <c r="AM76" s="78">
        <v>1.01</v>
      </c>
      <c r="AN76" s="78" t="s">
        <v>22</v>
      </c>
      <c r="AO76" s="78">
        <f t="shared" si="46"/>
        <v>2.23</v>
      </c>
      <c r="AP76" s="150">
        <f t="shared" si="48"/>
        <v>1.1300546448087432</v>
      </c>
      <c r="AQ76" s="151">
        <f t="shared" si="47"/>
        <v>5.464480874317168E-3</v>
      </c>
      <c r="AR76" s="152">
        <f t="shared" si="49"/>
        <v>0.2437158469945355</v>
      </c>
      <c r="AT76" s="73">
        <v>5</v>
      </c>
      <c r="AU76" s="95">
        <v>5.83</v>
      </c>
      <c r="AV76" s="95">
        <v>0.11</v>
      </c>
      <c r="AW76" s="95" t="s">
        <v>38</v>
      </c>
      <c r="AX76" s="95">
        <v>2</v>
      </c>
      <c r="AY76" s="95" t="s">
        <v>38</v>
      </c>
      <c r="AZ76" s="74">
        <f t="shared" si="54"/>
        <v>2.11</v>
      </c>
      <c r="BA76" s="147">
        <f t="shared" si="56"/>
        <v>0.63715846994535519</v>
      </c>
      <c r="BB76" s="148">
        <f t="shared" si="55"/>
        <v>5.9016393442622994E-2</v>
      </c>
      <c r="BC76" s="149">
        <f t="shared" si="57"/>
        <v>0.23060109289617484</v>
      </c>
    </row>
    <row r="77" spans="24:55" ht="15.75" thickBot="1" x14ac:dyDescent="0.3">
      <c r="X77" s="73">
        <v>12</v>
      </c>
      <c r="Y77" s="140">
        <v>8.8000000000000007</v>
      </c>
      <c r="Z77" s="95">
        <v>0.5</v>
      </c>
      <c r="AA77" s="95" t="s">
        <v>22</v>
      </c>
      <c r="AB77" s="95">
        <v>0.22</v>
      </c>
      <c r="AC77" s="95" t="s">
        <v>10</v>
      </c>
      <c r="AD77" s="74">
        <f t="shared" si="50"/>
        <v>0.72</v>
      </c>
      <c r="AE77" s="147">
        <f t="shared" si="52"/>
        <v>0.96174863387978149</v>
      </c>
      <c r="AF77" s="148">
        <f t="shared" si="51"/>
        <v>1.7486338797814249E-2</v>
      </c>
      <c r="AG77" s="149">
        <f t="shared" si="53"/>
        <v>7.8688524590163927E-2</v>
      </c>
      <c r="AT77" s="73">
        <v>6</v>
      </c>
      <c r="AU77" s="95">
        <v>6.1</v>
      </c>
      <c r="AV77" s="95">
        <v>0</v>
      </c>
      <c r="AW77" s="95" t="s">
        <v>38</v>
      </c>
      <c r="AX77" s="95">
        <v>2.0699999999999998</v>
      </c>
      <c r="AY77" s="95" t="s">
        <v>38</v>
      </c>
      <c r="AZ77" s="74">
        <f t="shared" si="54"/>
        <v>2.0699999999999998</v>
      </c>
      <c r="BA77" s="147">
        <f t="shared" si="56"/>
        <v>0.66666666666666663</v>
      </c>
      <c r="BB77" s="148">
        <f t="shared" si="55"/>
        <v>2.9508196721311442E-2</v>
      </c>
      <c r="BC77" s="149">
        <f t="shared" si="57"/>
        <v>0.22622950819672127</v>
      </c>
    </row>
    <row r="78" spans="24:55" ht="15.75" thickBot="1" x14ac:dyDescent="0.3">
      <c r="X78" s="73">
        <v>13</v>
      </c>
      <c r="Y78" s="140">
        <v>8.85</v>
      </c>
      <c r="Z78" s="95">
        <v>0.24</v>
      </c>
      <c r="AA78" s="95" t="s">
        <v>22</v>
      </c>
      <c r="AB78" s="95">
        <v>1.46</v>
      </c>
      <c r="AC78" s="95" t="s">
        <v>22</v>
      </c>
      <c r="AD78" s="74">
        <f t="shared" si="50"/>
        <v>1.7</v>
      </c>
      <c r="AE78" s="147">
        <f t="shared" si="52"/>
        <v>0.96721311475409832</v>
      </c>
      <c r="AF78" s="148">
        <f t="shared" si="51"/>
        <v>5.4644808743168349E-3</v>
      </c>
      <c r="AG78" s="149">
        <f t="shared" si="53"/>
        <v>0.18579234972677594</v>
      </c>
      <c r="AI78" s="296" t="s">
        <v>162</v>
      </c>
      <c r="AJ78" s="297"/>
      <c r="AK78" s="297"/>
      <c r="AL78" s="297"/>
      <c r="AM78" s="297"/>
      <c r="AN78" s="297"/>
      <c r="AO78" s="297"/>
      <c r="AP78" s="297"/>
      <c r="AQ78" s="297"/>
      <c r="AR78" s="298"/>
      <c r="AT78" s="73">
        <v>7</v>
      </c>
      <c r="AU78" s="95">
        <v>7.4</v>
      </c>
      <c r="AV78" s="95">
        <v>3.69</v>
      </c>
      <c r="AW78" s="95" t="s">
        <v>38</v>
      </c>
      <c r="AX78" s="95">
        <v>2.87</v>
      </c>
      <c r="AY78" s="95" t="s">
        <v>22</v>
      </c>
      <c r="AZ78" s="74">
        <f t="shared" si="54"/>
        <v>6.5600000000000005</v>
      </c>
      <c r="BA78" s="147">
        <f t="shared" si="56"/>
        <v>0.80874316939890711</v>
      </c>
      <c r="BB78" s="148">
        <f t="shared" si="55"/>
        <v>0.14207650273224048</v>
      </c>
      <c r="BC78" s="149">
        <f t="shared" si="57"/>
        <v>0.71693989071038255</v>
      </c>
    </row>
    <row r="79" spans="24:55" ht="15.75" thickBot="1" x14ac:dyDescent="0.3">
      <c r="X79" s="73">
        <v>14</v>
      </c>
      <c r="Y79" s="140">
        <v>9.6300000000000008</v>
      </c>
      <c r="Z79" s="95">
        <v>0.62</v>
      </c>
      <c r="AA79" s="95" t="s">
        <v>22</v>
      </c>
      <c r="AB79" s="95">
        <v>0.36</v>
      </c>
      <c r="AC79" s="95" t="s">
        <v>22</v>
      </c>
      <c r="AD79" s="74">
        <f t="shared" si="50"/>
        <v>0.98</v>
      </c>
      <c r="AE79" s="147">
        <f t="shared" si="52"/>
        <v>1.0524590163934426</v>
      </c>
      <c r="AF79" s="148">
        <f t="shared" si="51"/>
        <v>8.5245901639344313E-2</v>
      </c>
      <c r="AG79" s="149">
        <f t="shared" si="53"/>
        <v>0.10710382513661201</v>
      </c>
      <c r="AI79" s="69" t="s">
        <v>37</v>
      </c>
      <c r="AJ79" s="70" t="s">
        <v>148</v>
      </c>
      <c r="AK79" s="70" t="s">
        <v>149</v>
      </c>
      <c r="AL79" s="70" t="s">
        <v>110</v>
      </c>
      <c r="AM79" s="70" t="s">
        <v>150</v>
      </c>
      <c r="AN79" s="70" t="s">
        <v>112</v>
      </c>
      <c r="AO79" s="70" t="s">
        <v>153</v>
      </c>
      <c r="AP79" s="71" t="s">
        <v>130</v>
      </c>
      <c r="AQ79" s="132" t="s">
        <v>151</v>
      </c>
      <c r="AR79" s="72" t="s">
        <v>152</v>
      </c>
      <c r="AT79" s="73">
        <v>8</v>
      </c>
      <c r="AU79" s="95">
        <v>8.01</v>
      </c>
      <c r="AV79" s="95">
        <v>2.2999999999999998</v>
      </c>
      <c r="AW79" s="95" t="s">
        <v>38</v>
      </c>
      <c r="AX79" s="95">
        <v>1.37</v>
      </c>
      <c r="AY79" s="95" t="s">
        <v>22</v>
      </c>
      <c r="AZ79" s="74">
        <f t="shared" si="54"/>
        <v>3.67</v>
      </c>
      <c r="BA79" s="147">
        <f t="shared" si="56"/>
        <v>0.87540983606557377</v>
      </c>
      <c r="BB79" s="148">
        <f t="shared" si="55"/>
        <v>6.6666666666666652E-2</v>
      </c>
      <c r="BC79" s="149">
        <f t="shared" si="57"/>
        <v>0.40109289617486338</v>
      </c>
    </row>
    <row r="80" spans="24:55" ht="15.75" thickTop="1" x14ac:dyDescent="0.25">
      <c r="X80" s="73">
        <v>15</v>
      </c>
      <c r="Y80" s="140">
        <v>10.15</v>
      </c>
      <c r="Z80" s="95">
        <v>0.3</v>
      </c>
      <c r="AA80" s="95" t="s">
        <v>10</v>
      </c>
      <c r="AB80" s="95">
        <v>0.24</v>
      </c>
      <c r="AC80" s="95" t="s">
        <v>10</v>
      </c>
      <c r="AD80" s="74">
        <f t="shared" si="50"/>
        <v>0.54</v>
      </c>
      <c r="AE80" s="147">
        <f t="shared" si="52"/>
        <v>1.1092896174863387</v>
      </c>
      <c r="AF80" s="148">
        <f t="shared" si="51"/>
        <v>5.683060109289606E-2</v>
      </c>
      <c r="AG80" s="149">
        <f t="shared" si="53"/>
        <v>5.9016393442622953E-2</v>
      </c>
      <c r="AI80" s="73"/>
      <c r="AJ80" s="74"/>
      <c r="AK80" s="74"/>
      <c r="AL80" s="74"/>
      <c r="AM80" s="74"/>
      <c r="AN80" s="74"/>
      <c r="AO80" s="74"/>
      <c r="AP80" s="75"/>
      <c r="AQ80" s="146">
        <v>0</v>
      </c>
      <c r="AR80" s="76"/>
      <c r="AT80" s="73">
        <v>9</v>
      </c>
      <c r="AU80" s="95">
        <v>8.7200000000000006</v>
      </c>
      <c r="AV80" s="95">
        <v>2.29</v>
      </c>
      <c r="AW80" s="95" t="s">
        <v>38</v>
      </c>
      <c r="AX80" s="95">
        <v>2.0299999999999998</v>
      </c>
      <c r="AY80" s="95" t="s">
        <v>38</v>
      </c>
      <c r="AZ80" s="74">
        <f t="shared" si="54"/>
        <v>4.32</v>
      </c>
      <c r="BA80" s="147">
        <f t="shared" si="56"/>
        <v>0.95300546448087431</v>
      </c>
      <c r="BB80" s="148">
        <f t="shared" si="55"/>
        <v>7.7595628415300544E-2</v>
      </c>
      <c r="BC80" s="149">
        <f t="shared" si="57"/>
        <v>0.47213114754098362</v>
      </c>
    </row>
    <row r="81" spans="24:55" x14ac:dyDescent="0.25">
      <c r="X81" s="73">
        <v>16</v>
      </c>
      <c r="Y81" s="140">
        <v>10.28</v>
      </c>
      <c r="Z81" s="95">
        <v>0.33</v>
      </c>
      <c r="AA81" s="95" t="s">
        <v>10</v>
      </c>
      <c r="AB81" s="95">
        <v>0.24</v>
      </c>
      <c r="AC81" s="95" t="s">
        <v>10</v>
      </c>
      <c r="AD81" s="74">
        <f t="shared" si="50"/>
        <v>0.57000000000000006</v>
      </c>
      <c r="AE81" s="147">
        <f t="shared" si="52"/>
        <v>1.1234972677595627</v>
      </c>
      <c r="AF81" s="148">
        <f t="shared" si="51"/>
        <v>1.4207650273224015E-2</v>
      </c>
      <c r="AG81" s="149">
        <f t="shared" si="53"/>
        <v>6.2295081967213117E-2</v>
      </c>
      <c r="AI81" s="73">
        <v>1</v>
      </c>
      <c r="AJ81" s="74">
        <v>7.0000000000000007E-2</v>
      </c>
      <c r="AK81" s="74">
        <v>0.32</v>
      </c>
      <c r="AL81" s="74" t="s">
        <v>22</v>
      </c>
      <c r="AM81" s="74">
        <v>0.08</v>
      </c>
      <c r="AN81" s="74" t="s">
        <v>22</v>
      </c>
      <c r="AO81" s="74">
        <f t="shared" ref="AO81:AO105" si="58">AK81+AM81</f>
        <v>0.4</v>
      </c>
      <c r="AP81" s="147">
        <f>AJ81*(1/9.15)</f>
        <v>7.6502732240437167E-3</v>
      </c>
      <c r="AQ81" s="148">
        <f t="shared" ref="AQ81:AQ105" si="59">AP81-AP80</f>
        <v>7.6502732240437167E-3</v>
      </c>
      <c r="AR81" s="149">
        <f>AO81*(1/9.15)</f>
        <v>4.3715846994535519E-2</v>
      </c>
      <c r="AT81" s="73">
        <v>10</v>
      </c>
      <c r="AU81" s="95">
        <v>9.59</v>
      </c>
      <c r="AV81" s="95">
        <v>1.1599999999999999</v>
      </c>
      <c r="AW81" s="95" t="s">
        <v>22</v>
      </c>
      <c r="AX81" s="95">
        <v>1.76</v>
      </c>
      <c r="AY81" s="95" t="s">
        <v>10</v>
      </c>
      <c r="AZ81" s="74">
        <f t="shared" si="54"/>
        <v>2.92</v>
      </c>
      <c r="BA81" s="147">
        <f t="shared" si="56"/>
        <v>1.048087431693989</v>
      </c>
      <c r="BB81" s="148">
        <f t="shared" si="55"/>
        <v>9.5081967213114682E-2</v>
      </c>
      <c r="BC81" s="149">
        <f t="shared" si="57"/>
        <v>0.31912568306010924</v>
      </c>
    </row>
    <row r="82" spans="24:55" ht="15.75" thickBot="1" x14ac:dyDescent="0.3">
      <c r="X82" s="77">
        <v>17</v>
      </c>
      <c r="Y82" s="163">
        <v>10.36</v>
      </c>
      <c r="Z82" s="88">
        <v>0</v>
      </c>
      <c r="AA82" s="88" t="s">
        <v>22</v>
      </c>
      <c r="AB82" s="88">
        <v>0.86</v>
      </c>
      <c r="AC82" s="88" t="s">
        <v>22</v>
      </c>
      <c r="AD82" s="78">
        <f t="shared" si="50"/>
        <v>0.86</v>
      </c>
      <c r="AE82" s="150">
        <f t="shared" si="52"/>
        <v>1.1322404371584698</v>
      </c>
      <c r="AF82" s="151">
        <f t="shared" si="51"/>
        <v>8.7431693989070691E-3</v>
      </c>
      <c r="AG82" s="152">
        <f t="shared" si="53"/>
        <v>9.3989071038251368E-2</v>
      </c>
      <c r="AI82" s="73">
        <v>2</v>
      </c>
      <c r="AJ82" s="74">
        <v>1.23</v>
      </c>
      <c r="AK82" s="74">
        <v>0.41</v>
      </c>
      <c r="AL82" s="74" t="s">
        <v>22</v>
      </c>
      <c r="AM82" s="74">
        <v>0.74</v>
      </c>
      <c r="AN82" s="74" t="s">
        <v>22</v>
      </c>
      <c r="AO82" s="74">
        <f t="shared" si="58"/>
        <v>1.1499999999999999</v>
      </c>
      <c r="AP82" s="147">
        <f t="shared" ref="AP82:AP105" si="60">AJ82*(1/9.15)</f>
        <v>0.13442622950819672</v>
      </c>
      <c r="AQ82" s="148">
        <f t="shared" si="59"/>
        <v>0.126775956284153</v>
      </c>
      <c r="AR82" s="149">
        <f t="shared" ref="AR82:AR105" si="61">AO82*(1/9.15)</f>
        <v>0.12568306010928959</v>
      </c>
      <c r="AT82" s="77">
        <v>11</v>
      </c>
      <c r="AU82" s="88">
        <v>10.3</v>
      </c>
      <c r="AV82" s="88">
        <v>2.4</v>
      </c>
      <c r="AW82" s="88" t="s">
        <v>38</v>
      </c>
      <c r="AX82" s="88">
        <v>2.21</v>
      </c>
      <c r="AY82" s="88" t="s">
        <v>38</v>
      </c>
      <c r="AZ82" s="78">
        <f t="shared" si="54"/>
        <v>4.6099999999999994</v>
      </c>
      <c r="BA82" s="150">
        <f t="shared" si="56"/>
        <v>1.1256830601092898</v>
      </c>
      <c r="BB82" s="151">
        <f t="shared" si="55"/>
        <v>7.7595628415300766E-2</v>
      </c>
      <c r="BC82" s="152">
        <f t="shared" si="57"/>
        <v>0.50382513661202177</v>
      </c>
    </row>
    <row r="83" spans="24:55" ht="15.75" thickBot="1" x14ac:dyDescent="0.3">
      <c r="AI83" s="73">
        <v>3</v>
      </c>
      <c r="AJ83" s="74">
        <v>1.46</v>
      </c>
      <c r="AK83" s="74">
        <v>0.64</v>
      </c>
      <c r="AL83" s="95" t="s">
        <v>22</v>
      </c>
      <c r="AM83" s="74">
        <v>0.3</v>
      </c>
      <c r="AN83" s="95" t="s">
        <v>22</v>
      </c>
      <c r="AO83" s="74">
        <f t="shared" si="58"/>
        <v>0.94</v>
      </c>
      <c r="AP83" s="147">
        <f t="shared" si="60"/>
        <v>0.15956284153005462</v>
      </c>
      <c r="AQ83" s="148">
        <f t="shared" si="59"/>
        <v>2.5136612021857907E-2</v>
      </c>
      <c r="AR83" s="149">
        <f t="shared" si="61"/>
        <v>0.10273224043715846</v>
      </c>
    </row>
    <row r="84" spans="24:55" ht="15.75" thickBot="1" x14ac:dyDescent="0.3">
      <c r="X84" s="296" t="s">
        <v>147</v>
      </c>
      <c r="Y84" s="297"/>
      <c r="Z84" s="297"/>
      <c r="AA84" s="297"/>
      <c r="AB84" s="297"/>
      <c r="AC84" s="297"/>
      <c r="AD84" s="297"/>
      <c r="AE84" s="297"/>
      <c r="AF84" s="297"/>
      <c r="AG84" s="298"/>
      <c r="AI84" s="73">
        <v>4</v>
      </c>
      <c r="AJ84" s="95">
        <v>1.47</v>
      </c>
      <c r="AK84" s="95">
        <v>1.87</v>
      </c>
      <c r="AL84" s="95" t="s">
        <v>10</v>
      </c>
      <c r="AM84" s="95">
        <v>0.91</v>
      </c>
      <c r="AN84" s="95" t="s">
        <v>22</v>
      </c>
      <c r="AO84" s="74">
        <f t="shared" si="58"/>
        <v>2.7800000000000002</v>
      </c>
      <c r="AP84" s="147">
        <f t="shared" si="60"/>
        <v>0.16065573770491803</v>
      </c>
      <c r="AQ84" s="148">
        <f t="shared" si="59"/>
        <v>1.0928961748634114E-3</v>
      </c>
      <c r="AR84" s="149">
        <f t="shared" si="61"/>
        <v>0.30382513661202187</v>
      </c>
      <c r="AT84" s="296" t="s">
        <v>172</v>
      </c>
      <c r="AU84" s="297"/>
      <c r="AV84" s="297"/>
      <c r="AW84" s="297"/>
      <c r="AX84" s="297"/>
      <c r="AY84" s="297"/>
      <c r="AZ84" s="297"/>
      <c r="BA84" s="297"/>
      <c r="BB84" s="297"/>
      <c r="BC84" s="298"/>
    </row>
    <row r="85" spans="24:55" ht="15.75" thickBot="1" x14ac:dyDescent="0.3">
      <c r="X85" s="69" t="s">
        <v>37</v>
      </c>
      <c r="Y85" s="70" t="s">
        <v>148</v>
      </c>
      <c r="Z85" s="70" t="s">
        <v>149</v>
      </c>
      <c r="AA85" s="70" t="s">
        <v>110</v>
      </c>
      <c r="AB85" s="70" t="s">
        <v>150</v>
      </c>
      <c r="AC85" s="70" t="s">
        <v>112</v>
      </c>
      <c r="AD85" s="70" t="s">
        <v>153</v>
      </c>
      <c r="AE85" s="71" t="s">
        <v>130</v>
      </c>
      <c r="AF85" s="132" t="s">
        <v>151</v>
      </c>
      <c r="AG85" s="72" t="s">
        <v>152</v>
      </c>
      <c r="AI85" s="73">
        <v>5</v>
      </c>
      <c r="AJ85" s="95">
        <v>1.77</v>
      </c>
      <c r="AK85" s="95">
        <v>0.43</v>
      </c>
      <c r="AL85" s="95" t="s">
        <v>22</v>
      </c>
      <c r="AM85" s="95">
        <v>1.49</v>
      </c>
      <c r="AN85" s="95" t="s">
        <v>22</v>
      </c>
      <c r="AO85" s="74">
        <f t="shared" si="58"/>
        <v>1.92</v>
      </c>
      <c r="AP85" s="147">
        <f t="shared" si="60"/>
        <v>0.19344262295081968</v>
      </c>
      <c r="AQ85" s="148">
        <f t="shared" si="59"/>
        <v>3.2786885245901648E-2</v>
      </c>
      <c r="AR85" s="149">
        <f t="shared" si="61"/>
        <v>0.20983606557377046</v>
      </c>
      <c r="AT85" s="69" t="s">
        <v>37</v>
      </c>
      <c r="AU85" s="70" t="s">
        <v>148</v>
      </c>
      <c r="AV85" s="70" t="s">
        <v>149</v>
      </c>
      <c r="AW85" s="70" t="s">
        <v>110</v>
      </c>
      <c r="AX85" s="70" t="s">
        <v>150</v>
      </c>
      <c r="AY85" s="70" t="s">
        <v>112</v>
      </c>
      <c r="AZ85" s="70" t="s">
        <v>153</v>
      </c>
      <c r="BA85" s="71" t="s">
        <v>130</v>
      </c>
      <c r="BB85" s="132" t="s">
        <v>151</v>
      </c>
      <c r="BC85" s="72" t="s">
        <v>152</v>
      </c>
    </row>
    <row r="86" spans="24:55" ht="15.75" thickTop="1" x14ac:dyDescent="0.25">
      <c r="X86" s="73"/>
      <c r="Y86" s="74"/>
      <c r="Z86" s="74"/>
      <c r="AA86" s="74"/>
      <c r="AB86" s="74"/>
      <c r="AC86" s="74"/>
      <c r="AD86" s="74"/>
      <c r="AE86" s="75"/>
      <c r="AF86" s="146">
        <v>0</v>
      </c>
      <c r="AG86" s="76"/>
      <c r="AI86" s="73">
        <v>6</v>
      </c>
      <c r="AJ86" s="95">
        <v>1.89</v>
      </c>
      <c r="AK86" s="95">
        <v>0.25</v>
      </c>
      <c r="AL86" s="95" t="s">
        <v>22</v>
      </c>
      <c r="AM86" s="95">
        <v>0.39</v>
      </c>
      <c r="AN86" s="95" t="s">
        <v>10</v>
      </c>
      <c r="AO86" s="74">
        <f t="shared" si="58"/>
        <v>0.64</v>
      </c>
      <c r="AP86" s="147">
        <f t="shared" si="60"/>
        <v>0.20655737704918031</v>
      </c>
      <c r="AQ86" s="148">
        <f t="shared" si="59"/>
        <v>1.3114754098360631E-2</v>
      </c>
      <c r="AR86" s="149">
        <f t="shared" si="61"/>
        <v>6.9945355191256831E-2</v>
      </c>
      <c r="AT86" s="73"/>
      <c r="AU86" s="74"/>
      <c r="AV86" s="74"/>
      <c r="AW86" s="74"/>
      <c r="AX86" s="74"/>
      <c r="AY86" s="74"/>
      <c r="AZ86" s="74"/>
      <c r="BA86" s="75"/>
      <c r="BB86" s="146">
        <v>0</v>
      </c>
      <c r="BC86" s="76"/>
    </row>
    <row r="87" spans="24:55" x14ac:dyDescent="0.25">
      <c r="X87" s="73">
        <v>1</v>
      </c>
      <c r="Y87" s="93">
        <v>2</v>
      </c>
      <c r="Z87" s="93">
        <v>1.6</v>
      </c>
      <c r="AA87" s="74" t="s">
        <v>22</v>
      </c>
      <c r="AB87" s="74">
        <v>0.46</v>
      </c>
      <c r="AC87" s="74" t="s">
        <v>22</v>
      </c>
      <c r="AD87" s="74">
        <f t="shared" ref="AD87:AD97" si="62">Z87+AB87</f>
        <v>2.06</v>
      </c>
      <c r="AE87" s="147">
        <f>Y87*(1/9.15)</f>
        <v>0.21857923497267759</v>
      </c>
      <c r="AF87" s="148">
        <f t="shared" ref="AF87:AF97" si="63">AE87-AE86</f>
        <v>0.21857923497267759</v>
      </c>
      <c r="AG87" s="149">
        <f>AD87*(1/9.15)</f>
        <v>0.22513661202185792</v>
      </c>
      <c r="AI87" s="73">
        <v>7</v>
      </c>
      <c r="AJ87" s="95">
        <v>2</v>
      </c>
      <c r="AK87" s="95">
        <v>0.92</v>
      </c>
      <c r="AL87" s="95" t="s">
        <v>22</v>
      </c>
      <c r="AM87" s="95">
        <v>0.56000000000000005</v>
      </c>
      <c r="AN87" s="95" t="s">
        <v>10</v>
      </c>
      <c r="AO87" s="74">
        <f t="shared" si="58"/>
        <v>1.48</v>
      </c>
      <c r="AP87" s="147">
        <f t="shared" si="60"/>
        <v>0.21857923497267759</v>
      </c>
      <c r="AQ87" s="148">
        <f t="shared" si="59"/>
        <v>1.2021857923497276E-2</v>
      </c>
      <c r="AR87" s="149">
        <f t="shared" si="61"/>
        <v>0.16174863387978142</v>
      </c>
      <c r="AT87" s="73">
        <v>1</v>
      </c>
      <c r="AU87" s="74">
        <v>1.02</v>
      </c>
      <c r="AV87" s="74">
        <v>0.35</v>
      </c>
      <c r="AW87" s="74" t="s">
        <v>10</v>
      </c>
      <c r="AX87" s="74">
        <v>0</v>
      </c>
      <c r="AY87" s="74" t="s">
        <v>38</v>
      </c>
      <c r="AZ87" s="74">
        <f>AV87+AX87</f>
        <v>0.35</v>
      </c>
      <c r="BA87" s="147">
        <f>AU87*(1/9.15)</f>
        <v>0.11147540983606558</v>
      </c>
      <c r="BB87" s="148">
        <f t="shared" ref="BB87:BB110" si="64">BA87-BA86</f>
        <v>0.11147540983606558</v>
      </c>
      <c r="BC87" s="149">
        <f>AZ87*(1/9.15)</f>
        <v>3.8251366120218573E-2</v>
      </c>
    </row>
    <row r="88" spans="24:55" x14ac:dyDescent="0.25">
      <c r="X88" s="73">
        <v>2</v>
      </c>
      <c r="Y88" s="93">
        <v>5.01</v>
      </c>
      <c r="Z88" s="93">
        <v>0.62</v>
      </c>
      <c r="AA88" s="74" t="s">
        <v>22</v>
      </c>
      <c r="AB88" s="74">
        <v>0.66</v>
      </c>
      <c r="AC88" s="74" t="s">
        <v>22</v>
      </c>
      <c r="AD88" s="74">
        <f t="shared" si="62"/>
        <v>1.28</v>
      </c>
      <c r="AE88" s="147">
        <f t="shared" ref="AE88:AE97" si="65">Y88*(1/9.15)</f>
        <v>0.54754098360655734</v>
      </c>
      <c r="AF88" s="148">
        <f t="shared" si="63"/>
        <v>0.32896174863387972</v>
      </c>
      <c r="AG88" s="149">
        <f t="shared" ref="AG88:AG97" si="66">AD88*(1/9.15)</f>
        <v>0.13989071038251366</v>
      </c>
      <c r="AI88" s="73">
        <v>8</v>
      </c>
      <c r="AJ88" s="95">
        <v>2.13</v>
      </c>
      <c r="AK88" s="95">
        <v>0.23</v>
      </c>
      <c r="AL88" s="95" t="s">
        <v>22</v>
      </c>
      <c r="AM88" s="95">
        <v>0.21</v>
      </c>
      <c r="AN88" s="95" t="s">
        <v>22</v>
      </c>
      <c r="AO88" s="74">
        <f t="shared" si="58"/>
        <v>0.44</v>
      </c>
      <c r="AP88" s="147">
        <f t="shared" si="60"/>
        <v>0.23278688524590163</v>
      </c>
      <c r="AQ88" s="148">
        <f t="shared" si="59"/>
        <v>1.4207650273224043E-2</v>
      </c>
      <c r="AR88" s="149">
        <f t="shared" si="61"/>
        <v>4.8087431693989068E-2</v>
      </c>
      <c r="AT88" s="73">
        <v>2</v>
      </c>
      <c r="AU88" s="74">
        <v>1.21</v>
      </c>
      <c r="AV88" s="74">
        <v>1.03</v>
      </c>
      <c r="AW88" s="74" t="s">
        <v>10</v>
      </c>
      <c r="AX88" s="74">
        <v>0.72</v>
      </c>
      <c r="AY88" s="74" t="s">
        <v>22</v>
      </c>
      <c r="AZ88" s="74">
        <f t="shared" ref="AZ88:AZ110" si="67">AV88+AX88</f>
        <v>1.75</v>
      </c>
      <c r="BA88" s="147">
        <f t="shared" ref="BA88:BA109" si="68">AU88*(1/9.15)</f>
        <v>0.13224043715846995</v>
      </c>
      <c r="BB88" s="148">
        <f t="shared" si="64"/>
        <v>2.0765027322404372E-2</v>
      </c>
      <c r="BC88" s="149">
        <f t="shared" ref="BC88:BC110" si="69">AZ88*(1/9.15)</f>
        <v>0.19125683060109289</v>
      </c>
    </row>
    <row r="89" spans="24:55" x14ac:dyDescent="0.25">
      <c r="X89" s="73">
        <v>3</v>
      </c>
      <c r="Y89" s="93">
        <v>5.25</v>
      </c>
      <c r="Z89" s="93">
        <v>2.38</v>
      </c>
      <c r="AA89" s="95" t="s">
        <v>38</v>
      </c>
      <c r="AB89" s="74">
        <v>2.04</v>
      </c>
      <c r="AC89" s="95" t="s">
        <v>38</v>
      </c>
      <c r="AD89" s="74">
        <f t="shared" si="62"/>
        <v>4.42</v>
      </c>
      <c r="AE89" s="147">
        <f t="shared" si="65"/>
        <v>0.57377049180327866</v>
      </c>
      <c r="AF89" s="148">
        <f t="shared" si="63"/>
        <v>2.6229508196721318E-2</v>
      </c>
      <c r="AG89" s="149">
        <f t="shared" si="66"/>
        <v>0.48306010928961746</v>
      </c>
      <c r="AI89" s="73">
        <v>9</v>
      </c>
      <c r="AJ89" s="95">
        <v>2.37</v>
      </c>
      <c r="AK89" s="95">
        <v>1.99</v>
      </c>
      <c r="AL89" s="95" t="s">
        <v>22</v>
      </c>
      <c r="AM89" s="95">
        <v>0.49</v>
      </c>
      <c r="AN89" s="95" t="s">
        <v>22</v>
      </c>
      <c r="AO89" s="74">
        <f t="shared" si="58"/>
        <v>2.48</v>
      </c>
      <c r="AP89" s="147">
        <f t="shared" si="60"/>
        <v>0.25901639344262295</v>
      </c>
      <c r="AQ89" s="148">
        <f t="shared" si="59"/>
        <v>2.6229508196721318E-2</v>
      </c>
      <c r="AR89" s="149">
        <f t="shared" si="61"/>
        <v>0.2710382513661202</v>
      </c>
      <c r="AT89" s="73">
        <v>3</v>
      </c>
      <c r="AU89" s="74">
        <v>1.4</v>
      </c>
      <c r="AV89" s="74">
        <v>0.83</v>
      </c>
      <c r="AW89" s="95" t="s">
        <v>10</v>
      </c>
      <c r="AX89" s="74">
        <v>1.1299999999999999</v>
      </c>
      <c r="AY89" s="95" t="s">
        <v>22</v>
      </c>
      <c r="AZ89" s="74">
        <f t="shared" si="67"/>
        <v>1.96</v>
      </c>
      <c r="BA89" s="147">
        <f t="shared" si="68"/>
        <v>0.15300546448087429</v>
      </c>
      <c r="BB89" s="148">
        <f t="shared" si="64"/>
        <v>2.0765027322404345E-2</v>
      </c>
      <c r="BC89" s="149">
        <f t="shared" si="69"/>
        <v>0.21420765027322403</v>
      </c>
    </row>
    <row r="90" spans="24:55" x14ac:dyDescent="0.25">
      <c r="X90" s="73">
        <v>4</v>
      </c>
      <c r="Y90" s="140">
        <v>5.25</v>
      </c>
      <c r="Z90" s="140">
        <v>0</v>
      </c>
      <c r="AA90" s="95" t="s">
        <v>9</v>
      </c>
      <c r="AB90" s="95">
        <v>0.84</v>
      </c>
      <c r="AC90" s="95" t="s">
        <v>10</v>
      </c>
      <c r="AD90" s="74">
        <f t="shared" si="62"/>
        <v>0.84</v>
      </c>
      <c r="AE90" s="147">
        <f t="shared" si="65"/>
        <v>0.57377049180327866</v>
      </c>
      <c r="AF90" s="148">
        <f t="shared" si="63"/>
        <v>0</v>
      </c>
      <c r="AG90" s="149">
        <f t="shared" si="66"/>
        <v>9.1803278688524587E-2</v>
      </c>
      <c r="AI90" s="73">
        <v>10</v>
      </c>
      <c r="AJ90" s="95">
        <v>5.0199999999999996</v>
      </c>
      <c r="AK90" s="95">
        <v>0.6</v>
      </c>
      <c r="AL90" s="95" t="s">
        <v>22</v>
      </c>
      <c r="AM90" s="95">
        <v>0.88</v>
      </c>
      <c r="AN90" s="95" t="s">
        <v>10</v>
      </c>
      <c r="AO90" s="74">
        <f t="shared" si="58"/>
        <v>1.48</v>
      </c>
      <c r="AP90" s="147">
        <f t="shared" si="60"/>
        <v>0.54863387978142075</v>
      </c>
      <c r="AQ90" s="148">
        <f t="shared" si="59"/>
        <v>0.2896174863387978</v>
      </c>
      <c r="AR90" s="149">
        <f t="shared" si="61"/>
        <v>0.16174863387978142</v>
      </c>
      <c r="AT90" s="73">
        <v>4</v>
      </c>
      <c r="AU90" s="95">
        <v>1.89</v>
      </c>
      <c r="AV90" s="95">
        <v>0.24</v>
      </c>
      <c r="AW90" s="95" t="s">
        <v>22</v>
      </c>
      <c r="AX90" s="95">
        <v>1.52</v>
      </c>
      <c r="AY90" s="95" t="s">
        <v>22</v>
      </c>
      <c r="AZ90" s="74">
        <f t="shared" si="67"/>
        <v>1.76</v>
      </c>
      <c r="BA90" s="147">
        <f t="shared" si="68"/>
        <v>0.20655737704918031</v>
      </c>
      <c r="BB90" s="148">
        <f t="shared" si="64"/>
        <v>5.355191256830602E-2</v>
      </c>
      <c r="BC90" s="149">
        <f t="shared" si="69"/>
        <v>0.19234972677595627</v>
      </c>
    </row>
    <row r="91" spans="24:55" x14ac:dyDescent="0.25">
      <c r="X91" s="73">
        <v>5</v>
      </c>
      <c r="Y91" s="140">
        <v>6.06</v>
      </c>
      <c r="Z91" s="140">
        <v>0</v>
      </c>
      <c r="AA91" s="95" t="s">
        <v>22</v>
      </c>
      <c r="AB91" s="95">
        <v>2.04</v>
      </c>
      <c r="AC91" s="95" t="s">
        <v>38</v>
      </c>
      <c r="AD91" s="74">
        <f t="shared" si="62"/>
        <v>2.04</v>
      </c>
      <c r="AE91" s="147">
        <f t="shared" si="65"/>
        <v>0.6622950819672131</v>
      </c>
      <c r="AF91" s="148">
        <f t="shared" si="63"/>
        <v>8.8524590163934436E-2</v>
      </c>
      <c r="AG91" s="149">
        <f t="shared" si="66"/>
        <v>0.22295081967213115</v>
      </c>
      <c r="AI91" s="73">
        <v>11</v>
      </c>
      <c r="AJ91" s="95">
        <v>5.31</v>
      </c>
      <c r="AK91" s="95">
        <v>2.4300000000000002</v>
      </c>
      <c r="AL91" s="95" t="s">
        <v>38</v>
      </c>
      <c r="AM91" s="95">
        <v>2.0499999999999998</v>
      </c>
      <c r="AN91" s="95" t="s">
        <v>38</v>
      </c>
      <c r="AO91" s="74">
        <f t="shared" si="58"/>
        <v>4.4800000000000004</v>
      </c>
      <c r="AP91" s="147">
        <f t="shared" si="60"/>
        <v>0.58032786885245891</v>
      </c>
      <c r="AQ91" s="148">
        <f t="shared" si="59"/>
        <v>3.1693989071038153E-2</v>
      </c>
      <c r="AR91" s="149">
        <f t="shared" si="61"/>
        <v>0.48961748633879787</v>
      </c>
      <c r="AT91" s="73">
        <v>5</v>
      </c>
      <c r="AU91" s="95">
        <v>2.0299999999999998</v>
      </c>
      <c r="AV91" s="95">
        <v>0.77</v>
      </c>
      <c r="AW91" s="95" t="s">
        <v>22</v>
      </c>
      <c r="AX91" s="95">
        <v>0.52</v>
      </c>
      <c r="AY91" s="95" t="s">
        <v>10</v>
      </c>
      <c r="AZ91" s="74">
        <f t="shared" si="67"/>
        <v>1.29</v>
      </c>
      <c r="BA91" s="147">
        <f t="shared" si="68"/>
        <v>0.22185792349726774</v>
      </c>
      <c r="BB91" s="148">
        <f t="shared" si="64"/>
        <v>1.5300546448087426E-2</v>
      </c>
      <c r="BC91" s="149">
        <f t="shared" si="69"/>
        <v>0.14098360655737704</v>
      </c>
    </row>
    <row r="92" spans="24:55" x14ac:dyDescent="0.25">
      <c r="X92" s="73">
        <v>6</v>
      </c>
      <c r="Y92" s="140">
        <v>7.89</v>
      </c>
      <c r="Z92" s="140">
        <v>2.29</v>
      </c>
      <c r="AA92" s="95" t="s">
        <v>38</v>
      </c>
      <c r="AB92" s="95">
        <v>1.89</v>
      </c>
      <c r="AC92" s="95" t="s">
        <v>22</v>
      </c>
      <c r="AD92" s="74">
        <f t="shared" si="62"/>
        <v>4.18</v>
      </c>
      <c r="AE92" s="147">
        <f t="shared" si="65"/>
        <v>0.86229508196721305</v>
      </c>
      <c r="AF92" s="148">
        <f t="shared" si="63"/>
        <v>0.19999999999999996</v>
      </c>
      <c r="AG92" s="149">
        <f t="shared" si="66"/>
        <v>0.45683060109289614</v>
      </c>
      <c r="AI92" s="73">
        <v>12</v>
      </c>
      <c r="AJ92" s="95">
        <v>5.91</v>
      </c>
      <c r="AK92" s="95">
        <v>0.13</v>
      </c>
      <c r="AL92" s="95" t="s">
        <v>22</v>
      </c>
      <c r="AM92" s="95">
        <v>2.02</v>
      </c>
      <c r="AN92" s="95" t="s">
        <v>38</v>
      </c>
      <c r="AO92" s="74">
        <f t="shared" si="58"/>
        <v>2.15</v>
      </c>
      <c r="AP92" s="147">
        <f t="shared" si="60"/>
        <v>0.64590163934426226</v>
      </c>
      <c r="AQ92" s="148">
        <f t="shared" si="59"/>
        <v>6.5573770491803351E-2</v>
      </c>
      <c r="AR92" s="149">
        <f t="shared" si="61"/>
        <v>0.2349726775956284</v>
      </c>
      <c r="AT92" s="73">
        <v>6</v>
      </c>
      <c r="AU92" s="95">
        <v>2.21</v>
      </c>
      <c r="AV92" s="95">
        <v>0.39</v>
      </c>
      <c r="AW92" s="95" t="s">
        <v>22</v>
      </c>
      <c r="AX92" s="95">
        <v>0.56000000000000005</v>
      </c>
      <c r="AY92" s="95" t="s">
        <v>22</v>
      </c>
      <c r="AZ92" s="74">
        <f t="shared" si="67"/>
        <v>0.95000000000000007</v>
      </c>
      <c r="BA92" s="147">
        <f t="shared" si="68"/>
        <v>0.24153005464480873</v>
      </c>
      <c r="BB92" s="148">
        <f t="shared" si="64"/>
        <v>1.9672131147540989E-2</v>
      </c>
      <c r="BC92" s="149">
        <f t="shared" si="69"/>
        <v>0.10382513661202186</v>
      </c>
    </row>
    <row r="93" spans="24:55" x14ac:dyDescent="0.25">
      <c r="X93" s="73">
        <v>7</v>
      </c>
      <c r="Y93" s="140">
        <v>8.6300000000000008</v>
      </c>
      <c r="Z93" s="140">
        <v>1.59</v>
      </c>
      <c r="AA93" s="95" t="s">
        <v>10</v>
      </c>
      <c r="AB93" s="95">
        <v>2.06</v>
      </c>
      <c r="AC93" s="95" t="s">
        <v>38</v>
      </c>
      <c r="AD93" s="74">
        <f t="shared" si="62"/>
        <v>3.6500000000000004</v>
      </c>
      <c r="AE93" s="147">
        <f t="shared" si="65"/>
        <v>0.94316939890710383</v>
      </c>
      <c r="AF93" s="148">
        <f t="shared" si="63"/>
        <v>8.0874316939890778E-2</v>
      </c>
      <c r="AG93" s="149">
        <f t="shared" si="66"/>
        <v>0.39890710382513661</v>
      </c>
      <c r="AI93" s="73">
        <v>13</v>
      </c>
      <c r="AJ93" s="95">
        <v>7.54</v>
      </c>
      <c r="AK93" s="95">
        <v>0.7</v>
      </c>
      <c r="AL93" s="95" t="s">
        <v>22</v>
      </c>
      <c r="AM93" s="95">
        <v>0.71</v>
      </c>
      <c r="AN93" s="95" t="s">
        <v>10</v>
      </c>
      <c r="AO93" s="74">
        <f t="shared" si="58"/>
        <v>1.41</v>
      </c>
      <c r="AP93" s="147">
        <f t="shared" si="60"/>
        <v>0.82404371584699454</v>
      </c>
      <c r="AQ93" s="148">
        <f t="shared" si="59"/>
        <v>0.17814207650273228</v>
      </c>
      <c r="AR93" s="149">
        <f t="shared" si="61"/>
        <v>0.1540983606557377</v>
      </c>
      <c r="AT93" s="73">
        <v>7</v>
      </c>
      <c r="AU93" s="95">
        <v>5.04</v>
      </c>
      <c r="AV93" s="95">
        <v>0.6</v>
      </c>
      <c r="AW93" s="95" t="s">
        <v>22</v>
      </c>
      <c r="AX93" s="95">
        <v>0.95</v>
      </c>
      <c r="AY93" s="95" t="s">
        <v>10</v>
      </c>
      <c r="AZ93" s="74">
        <f t="shared" si="67"/>
        <v>1.5499999999999998</v>
      </c>
      <c r="BA93" s="147">
        <f t="shared" si="68"/>
        <v>0.55081967213114758</v>
      </c>
      <c r="BB93" s="148">
        <f t="shared" si="64"/>
        <v>0.30928961748633887</v>
      </c>
      <c r="BC93" s="149">
        <f t="shared" si="69"/>
        <v>0.1693989071038251</v>
      </c>
    </row>
    <row r="94" spans="24:55" x14ac:dyDescent="0.25">
      <c r="X94" s="73">
        <v>8</v>
      </c>
      <c r="Y94" s="140">
        <v>8.74</v>
      </c>
      <c r="Z94" s="140">
        <v>0</v>
      </c>
      <c r="AA94" s="95" t="s">
        <v>22</v>
      </c>
      <c r="AB94" s="95">
        <v>1.69</v>
      </c>
      <c r="AC94" s="95" t="s">
        <v>10</v>
      </c>
      <c r="AD94" s="74">
        <f t="shared" si="62"/>
        <v>1.69</v>
      </c>
      <c r="AE94" s="147">
        <f t="shared" si="65"/>
        <v>0.95519125683060113</v>
      </c>
      <c r="AF94" s="148">
        <f t="shared" si="63"/>
        <v>1.2021857923497303E-2</v>
      </c>
      <c r="AG94" s="149">
        <f t="shared" si="66"/>
        <v>0.18469945355191256</v>
      </c>
      <c r="AI94" s="73">
        <v>14</v>
      </c>
      <c r="AJ94" s="95">
        <v>7.95</v>
      </c>
      <c r="AK94" s="95">
        <v>1.64</v>
      </c>
      <c r="AL94" s="95" t="s">
        <v>22</v>
      </c>
      <c r="AM94" s="95">
        <v>0.38</v>
      </c>
      <c r="AN94" s="95" t="s">
        <v>10</v>
      </c>
      <c r="AO94" s="74">
        <f t="shared" si="58"/>
        <v>2.02</v>
      </c>
      <c r="AP94" s="147">
        <f t="shared" si="60"/>
        <v>0.86885245901639341</v>
      </c>
      <c r="AQ94" s="148">
        <f t="shared" si="59"/>
        <v>4.4808743169398868E-2</v>
      </c>
      <c r="AR94" s="149">
        <f t="shared" si="61"/>
        <v>0.22076502732240436</v>
      </c>
      <c r="AT94" s="73">
        <v>8</v>
      </c>
      <c r="AU94" s="95">
        <v>5.3</v>
      </c>
      <c r="AV94" s="95">
        <v>2.4</v>
      </c>
      <c r="AW94" s="95" t="s">
        <v>38</v>
      </c>
      <c r="AX94" s="95">
        <v>2.0499999999999998</v>
      </c>
      <c r="AY94" s="95" t="s">
        <v>38</v>
      </c>
      <c r="AZ94" s="74">
        <f t="shared" si="67"/>
        <v>4.4499999999999993</v>
      </c>
      <c r="BA94" s="147">
        <f t="shared" si="68"/>
        <v>0.57923497267759561</v>
      </c>
      <c r="BB94" s="148">
        <f t="shared" si="64"/>
        <v>2.841530054644803E-2</v>
      </c>
      <c r="BC94" s="149">
        <f t="shared" si="69"/>
        <v>0.48633879781420758</v>
      </c>
    </row>
    <row r="95" spans="24:55" x14ac:dyDescent="0.25">
      <c r="X95" s="73">
        <v>9</v>
      </c>
      <c r="Y95" s="140">
        <v>9.66</v>
      </c>
      <c r="Z95" s="140">
        <v>0.62</v>
      </c>
      <c r="AA95" s="95" t="s">
        <v>22</v>
      </c>
      <c r="AB95" s="95">
        <v>1.54</v>
      </c>
      <c r="AC95" s="95" t="s">
        <v>22</v>
      </c>
      <c r="AD95" s="74">
        <f t="shared" si="62"/>
        <v>2.16</v>
      </c>
      <c r="AE95" s="147">
        <f t="shared" si="65"/>
        <v>1.0557377049180328</v>
      </c>
      <c r="AF95" s="148">
        <f t="shared" si="63"/>
        <v>0.10054644808743163</v>
      </c>
      <c r="AG95" s="149">
        <f t="shared" si="66"/>
        <v>0.23606557377049181</v>
      </c>
      <c r="AI95" s="73">
        <v>15</v>
      </c>
      <c r="AJ95" s="95">
        <v>8.01</v>
      </c>
      <c r="AK95" s="95">
        <v>0.02</v>
      </c>
      <c r="AL95" s="95" t="s">
        <v>22</v>
      </c>
      <c r="AM95" s="95">
        <v>1.46</v>
      </c>
      <c r="AN95" s="95" t="s">
        <v>22</v>
      </c>
      <c r="AO95" s="74">
        <f t="shared" si="58"/>
        <v>1.48</v>
      </c>
      <c r="AP95" s="147">
        <f t="shared" si="60"/>
        <v>0.87540983606557377</v>
      </c>
      <c r="AQ95" s="148">
        <f t="shared" si="59"/>
        <v>6.5573770491803574E-3</v>
      </c>
      <c r="AR95" s="149">
        <f t="shared" si="61"/>
        <v>0.16174863387978142</v>
      </c>
      <c r="AT95" s="73">
        <v>9</v>
      </c>
      <c r="AU95" s="95">
        <v>5.7</v>
      </c>
      <c r="AV95" s="95">
        <v>0</v>
      </c>
      <c r="AW95" s="95" t="s">
        <v>38</v>
      </c>
      <c r="AX95" s="95">
        <v>2.0299999999999998</v>
      </c>
      <c r="AY95" s="95" t="s">
        <v>38</v>
      </c>
      <c r="AZ95" s="74">
        <f t="shared" si="67"/>
        <v>2.0299999999999998</v>
      </c>
      <c r="BA95" s="147">
        <f t="shared" si="68"/>
        <v>0.62295081967213117</v>
      </c>
      <c r="BB95" s="148">
        <f t="shared" si="64"/>
        <v>4.3715846994535568E-2</v>
      </c>
      <c r="BC95" s="149">
        <f t="shared" si="69"/>
        <v>0.22185792349726774</v>
      </c>
    </row>
    <row r="96" spans="24:55" x14ac:dyDescent="0.25">
      <c r="X96" s="73">
        <v>10</v>
      </c>
      <c r="Y96" s="140">
        <v>10.29</v>
      </c>
      <c r="Z96" s="140">
        <v>0.7</v>
      </c>
      <c r="AA96" s="95" t="s">
        <v>22</v>
      </c>
      <c r="AB96" s="95">
        <v>2.2400000000000002</v>
      </c>
      <c r="AC96" s="95" t="s">
        <v>38</v>
      </c>
      <c r="AD96" s="74">
        <f t="shared" si="62"/>
        <v>2.9400000000000004</v>
      </c>
      <c r="AE96" s="147">
        <f t="shared" si="65"/>
        <v>1.124590163934426</v>
      </c>
      <c r="AF96" s="148">
        <f t="shared" si="63"/>
        <v>6.8852459016393253E-2</v>
      </c>
      <c r="AG96" s="149">
        <f t="shared" si="66"/>
        <v>0.32131147540983612</v>
      </c>
      <c r="AI96" s="73">
        <v>16</v>
      </c>
      <c r="AJ96" s="95">
        <v>8.16</v>
      </c>
      <c r="AK96" s="95">
        <v>0.37</v>
      </c>
      <c r="AL96" s="95" t="s">
        <v>22</v>
      </c>
      <c r="AM96" s="95">
        <v>0.09</v>
      </c>
      <c r="AN96" s="95" t="s">
        <v>22</v>
      </c>
      <c r="AO96" s="74">
        <f t="shared" si="58"/>
        <v>0.45999999999999996</v>
      </c>
      <c r="AP96" s="147">
        <f t="shared" si="60"/>
        <v>0.8918032786885246</v>
      </c>
      <c r="AQ96" s="148">
        <f t="shared" si="59"/>
        <v>1.6393442622950838E-2</v>
      </c>
      <c r="AR96" s="149">
        <f t="shared" si="61"/>
        <v>5.0273224043715842E-2</v>
      </c>
      <c r="AT96" s="73">
        <v>10</v>
      </c>
      <c r="AU96" s="95">
        <v>5.86</v>
      </c>
      <c r="AV96" s="95">
        <v>0</v>
      </c>
      <c r="AW96" s="95" t="s">
        <v>38</v>
      </c>
      <c r="AX96" s="95">
        <v>0.72</v>
      </c>
      <c r="AY96" s="95" t="s">
        <v>22</v>
      </c>
      <c r="AZ96" s="74">
        <f t="shared" si="67"/>
        <v>0.72</v>
      </c>
      <c r="BA96" s="147">
        <f t="shared" si="68"/>
        <v>0.64043715846994542</v>
      </c>
      <c r="BB96" s="148">
        <f t="shared" si="64"/>
        <v>1.7486338797814249E-2</v>
      </c>
      <c r="BC96" s="149">
        <f t="shared" si="69"/>
        <v>7.8688524590163927E-2</v>
      </c>
    </row>
    <row r="97" spans="24:55" ht="15.75" thickBot="1" x14ac:dyDescent="0.3">
      <c r="X97" s="77">
        <v>11</v>
      </c>
      <c r="Y97" s="163">
        <v>10.35</v>
      </c>
      <c r="Z97" s="163">
        <v>0</v>
      </c>
      <c r="AA97" s="88" t="s">
        <v>22</v>
      </c>
      <c r="AB97" s="88">
        <v>0.89</v>
      </c>
      <c r="AC97" s="88" t="s">
        <v>22</v>
      </c>
      <c r="AD97" s="78">
        <f t="shared" si="62"/>
        <v>0.89</v>
      </c>
      <c r="AE97" s="150">
        <f t="shared" si="65"/>
        <v>1.1311475409836065</v>
      </c>
      <c r="AF97" s="151">
        <f t="shared" si="63"/>
        <v>6.5573770491804684E-3</v>
      </c>
      <c r="AG97" s="152">
        <f t="shared" si="66"/>
        <v>9.7267759562841533E-2</v>
      </c>
      <c r="AI97" s="73">
        <v>17</v>
      </c>
      <c r="AJ97" s="95">
        <v>8.64</v>
      </c>
      <c r="AK97" s="95">
        <v>2.2799999999999998</v>
      </c>
      <c r="AL97" s="95" t="s">
        <v>38</v>
      </c>
      <c r="AM97" s="95">
        <v>2.06</v>
      </c>
      <c r="AN97" s="95" t="s">
        <v>38</v>
      </c>
      <c r="AO97" s="74">
        <f t="shared" si="58"/>
        <v>4.34</v>
      </c>
      <c r="AP97" s="147">
        <f t="shared" si="60"/>
        <v>0.94426229508196724</v>
      </c>
      <c r="AQ97" s="148">
        <f t="shared" si="59"/>
        <v>5.2459016393442637E-2</v>
      </c>
      <c r="AR97" s="149">
        <f t="shared" si="61"/>
        <v>0.47431693989071033</v>
      </c>
      <c r="AT97" s="73">
        <v>11</v>
      </c>
      <c r="AU97" s="95">
        <v>6.09</v>
      </c>
      <c r="AV97" s="95">
        <v>0</v>
      </c>
      <c r="AW97" s="95" t="s">
        <v>38</v>
      </c>
      <c r="AX97" s="95">
        <v>1.68</v>
      </c>
      <c r="AY97" s="95" t="s">
        <v>22</v>
      </c>
      <c r="AZ97" s="74">
        <f t="shared" si="67"/>
        <v>1.68</v>
      </c>
      <c r="BA97" s="147">
        <f t="shared" si="68"/>
        <v>0.66557377049180322</v>
      </c>
      <c r="BB97" s="148">
        <f t="shared" si="64"/>
        <v>2.5136612021857796E-2</v>
      </c>
      <c r="BC97" s="149">
        <f t="shared" si="69"/>
        <v>0.18360655737704917</v>
      </c>
    </row>
    <row r="98" spans="24:55" ht="15.75" thickBot="1" x14ac:dyDescent="0.3">
      <c r="AI98" s="73">
        <v>18</v>
      </c>
      <c r="AJ98" s="95">
        <v>8.8000000000000007</v>
      </c>
      <c r="AK98" s="95">
        <v>0.53</v>
      </c>
      <c r="AL98" s="95" t="s">
        <v>22</v>
      </c>
      <c r="AM98" s="95">
        <v>0.93</v>
      </c>
      <c r="AN98" s="95" t="s">
        <v>22</v>
      </c>
      <c r="AO98" s="74">
        <f t="shared" si="58"/>
        <v>1.46</v>
      </c>
      <c r="AP98" s="147">
        <f t="shared" si="60"/>
        <v>0.96174863387978149</v>
      </c>
      <c r="AQ98" s="148">
        <f t="shared" si="59"/>
        <v>1.7486338797814249E-2</v>
      </c>
      <c r="AR98" s="149">
        <f t="shared" si="61"/>
        <v>0.15956284153005462</v>
      </c>
      <c r="AT98" s="73">
        <v>12</v>
      </c>
      <c r="AU98" s="95">
        <v>6.55</v>
      </c>
      <c r="AV98" s="95">
        <v>0</v>
      </c>
      <c r="AW98" s="95" t="s">
        <v>38</v>
      </c>
      <c r="AX98" s="95">
        <v>0.31</v>
      </c>
      <c r="AY98" s="95" t="s">
        <v>22</v>
      </c>
      <c r="AZ98" s="74">
        <f t="shared" si="67"/>
        <v>0.31</v>
      </c>
      <c r="BA98" s="147">
        <f t="shared" si="68"/>
        <v>0.71584699453551903</v>
      </c>
      <c r="BB98" s="148">
        <f t="shared" si="64"/>
        <v>5.0273224043715814E-2</v>
      </c>
      <c r="BC98" s="149">
        <f t="shared" si="69"/>
        <v>3.3879781420765025E-2</v>
      </c>
    </row>
    <row r="99" spans="24:55" ht="15.75" thickBot="1" x14ac:dyDescent="0.3">
      <c r="X99" s="296" t="s">
        <v>154</v>
      </c>
      <c r="Y99" s="297"/>
      <c r="Z99" s="297"/>
      <c r="AA99" s="297"/>
      <c r="AB99" s="297"/>
      <c r="AC99" s="297"/>
      <c r="AD99" s="297"/>
      <c r="AE99" s="297"/>
      <c r="AF99" s="297"/>
      <c r="AG99" s="298"/>
      <c r="AI99" s="73">
        <v>19</v>
      </c>
      <c r="AJ99" s="95">
        <v>8.84</v>
      </c>
      <c r="AK99" s="95">
        <v>0.06</v>
      </c>
      <c r="AL99" s="95" t="s">
        <v>10</v>
      </c>
      <c r="AM99" s="95">
        <v>0.6</v>
      </c>
      <c r="AN99" s="95" t="s">
        <v>22</v>
      </c>
      <c r="AO99" s="74">
        <f t="shared" si="58"/>
        <v>0.65999999999999992</v>
      </c>
      <c r="AP99" s="147">
        <f t="shared" si="60"/>
        <v>0.96612021857923491</v>
      </c>
      <c r="AQ99" s="148">
        <f t="shared" si="59"/>
        <v>4.3715846994534235E-3</v>
      </c>
      <c r="AR99" s="149">
        <f t="shared" si="61"/>
        <v>7.2131147540983598E-2</v>
      </c>
      <c r="AT99" s="73">
        <v>13</v>
      </c>
      <c r="AU99" s="95">
        <v>7.56</v>
      </c>
      <c r="AV99" s="95">
        <v>3.81</v>
      </c>
      <c r="AW99" s="95" t="s">
        <v>10</v>
      </c>
      <c r="AX99" s="95">
        <v>1.79</v>
      </c>
      <c r="AY99" s="95" t="s">
        <v>10</v>
      </c>
      <c r="AZ99" s="74">
        <f t="shared" si="67"/>
        <v>5.6</v>
      </c>
      <c r="BA99" s="147">
        <f t="shared" si="68"/>
        <v>0.82622950819672125</v>
      </c>
      <c r="BB99" s="148">
        <f t="shared" si="64"/>
        <v>0.11038251366120222</v>
      </c>
      <c r="BC99" s="149">
        <f t="shared" si="69"/>
        <v>0.61202185792349717</v>
      </c>
    </row>
    <row r="100" spans="24:55" ht="15.75" thickBot="1" x14ac:dyDescent="0.3">
      <c r="X100" s="69" t="s">
        <v>37</v>
      </c>
      <c r="Y100" s="70" t="s">
        <v>148</v>
      </c>
      <c r="Z100" s="70" t="s">
        <v>149</v>
      </c>
      <c r="AA100" s="70" t="s">
        <v>110</v>
      </c>
      <c r="AB100" s="70" t="s">
        <v>150</v>
      </c>
      <c r="AC100" s="70" t="s">
        <v>112</v>
      </c>
      <c r="AD100" s="70" t="s">
        <v>153</v>
      </c>
      <c r="AE100" s="71" t="s">
        <v>130</v>
      </c>
      <c r="AF100" s="132" t="s">
        <v>151</v>
      </c>
      <c r="AG100" s="72" t="s">
        <v>152</v>
      </c>
      <c r="AI100" s="73">
        <v>20</v>
      </c>
      <c r="AJ100" s="95">
        <v>9.17</v>
      </c>
      <c r="AK100" s="95">
        <v>0.46</v>
      </c>
      <c r="AL100" s="95" t="s">
        <v>22</v>
      </c>
      <c r="AM100" s="95">
        <v>5.3999999999999999E-2</v>
      </c>
      <c r="AN100" s="95" t="s">
        <v>22</v>
      </c>
      <c r="AO100" s="74">
        <f t="shared" si="58"/>
        <v>0.51400000000000001</v>
      </c>
      <c r="AP100" s="147">
        <f t="shared" si="60"/>
        <v>1.0021857923497268</v>
      </c>
      <c r="AQ100" s="148">
        <f t="shared" si="59"/>
        <v>3.606557377049191E-2</v>
      </c>
      <c r="AR100" s="149">
        <f t="shared" si="61"/>
        <v>5.6174863387978141E-2</v>
      </c>
      <c r="AT100" s="73">
        <v>14</v>
      </c>
      <c r="AU100" s="95">
        <v>7.94</v>
      </c>
      <c r="AV100" s="95">
        <v>2.33</v>
      </c>
      <c r="AW100" s="95" t="s">
        <v>38</v>
      </c>
      <c r="AX100" s="95">
        <v>0.76</v>
      </c>
      <c r="AY100" s="95" t="s">
        <v>22</v>
      </c>
      <c r="AZ100" s="74">
        <f t="shared" si="67"/>
        <v>3.09</v>
      </c>
      <c r="BA100" s="147">
        <f t="shared" si="68"/>
        <v>0.86775956284153011</v>
      </c>
      <c r="BB100" s="148">
        <f t="shared" si="64"/>
        <v>4.1530054644808856E-2</v>
      </c>
      <c r="BC100" s="149">
        <f t="shared" si="69"/>
        <v>0.33770491803278685</v>
      </c>
    </row>
    <row r="101" spans="24:55" ht="15.75" thickTop="1" x14ac:dyDescent="0.25">
      <c r="X101" s="73"/>
      <c r="Y101" s="74"/>
      <c r="Z101" s="74"/>
      <c r="AA101" s="74"/>
      <c r="AB101" s="74"/>
      <c r="AC101" s="74"/>
      <c r="AD101" s="74"/>
      <c r="AE101" s="75"/>
      <c r="AF101" s="146">
        <v>0</v>
      </c>
      <c r="AG101" s="76"/>
      <c r="AI101" s="73">
        <v>21</v>
      </c>
      <c r="AJ101" s="95">
        <v>9.64</v>
      </c>
      <c r="AK101" s="95">
        <v>0.69</v>
      </c>
      <c r="AL101" s="95" t="s">
        <v>22</v>
      </c>
      <c r="AM101" s="95">
        <v>0.2</v>
      </c>
      <c r="AN101" s="95" t="s">
        <v>22</v>
      </c>
      <c r="AO101" s="74">
        <f t="shared" si="58"/>
        <v>0.8899999999999999</v>
      </c>
      <c r="AP101" s="147">
        <f t="shared" si="60"/>
        <v>1.0535519125683059</v>
      </c>
      <c r="AQ101" s="148">
        <f t="shared" si="59"/>
        <v>5.1366120218579114E-2</v>
      </c>
      <c r="AR101" s="149">
        <f t="shared" si="61"/>
        <v>9.7267759562841519E-2</v>
      </c>
      <c r="AT101" s="73">
        <v>15</v>
      </c>
      <c r="AU101" s="95">
        <v>8.02</v>
      </c>
      <c r="AV101" s="95">
        <v>0</v>
      </c>
      <c r="AW101" s="95" t="s">
        <v>38</v>
      </c>
      <c r="AX101" s="95">
        <v>1.77</v>
      </c>
      <c r="AY101" s="95" t="s">
        <v>22</v>
      </c>
      <c r="AZ101" s="74">
        <f t="shared" si="67"/>
        <v>1.77</v>
      </c>
      <c r="BA101" s="147">
        <f t="shared" si="68"/>
        <v>0.87650273224043707</v>
      </c>
      <c r="BB101" s="148">
        <f t="shared" si="64"/>
        <v>8.7431693989069581E-3</v>
      </c>
      <c r="BC101" s="149">
        <f t="shared" si="69"/>
        <v>0.19344262295081968</v>
      </c>
    </row>
    <row r="102" spans="24:55" x14ac:dyDescent="0.25">
      <c r="X102" s="73">
        <v>1</v>
      </c>
      <c r="Y102" s="93">
        <v>1.47</v>
      </c>
      <c r="Z102" s="74">
        <v>0.94</v>
      </c>
      <c r="AA102" s="74" t="s">
        <v>9</v>
      </c>
      <c r="AB102" s="74">
        <v>0.96</v>
      </c>
      <c r="AC102" s="74" t="s">
        <v>9</v>
      </c>
      <c r="AD102" s="93">
        <f t="shared" ref="AD102:AD123" si="70">Z102+AB102</f>
        <v>1.9</v>
      </c>
      <c r="AE102" s="147">
        <f>Y102*(1/9.15)</f>
        <v>0.16065573770491803</v>
      </c>
      <c r="AF102" s="148">
        <f t="shared" ref="AF102:AF123" si="71">AE102-AE101</f>
        <v>0.16065573770491803</v>
      </c>
      <c r="AG102" s="149">
        <f>AD102*(1/9.15)</f>
        <v>0.2076502732240437</v>
      </c>
      <c r="AI102" s="73">
        <v>22</v>
      </c>
      <c r="AJ102" s="95">
        <v>10.15</v>
      </c>
      <c r="AK102" s="95">
        <v>0.39</v>
      </c>
      <c r="AL102" s="95" t="s">
        <v>10</v>
      </c>
      <c r="AM102" s="95">
        <v>0.24</v>
      </c>
      <c r="AN102" s="95" t="s">
        <v>10</v>
      </c>
      <c r="AO102" s="74">
        <f t="shared" si="58"/>
        <v>0.63</v>
      </c>
      <c r="AP102" s="147">
        <f t="shared" si="60"/>
        <v>1.1092896174863387</v>
      </c>
      <c r="AQ102" s="148">
        <f t="shared" si="59"/>
        <v>5.573770491803276E-2</v>
      </c>
      <c r="AR102" s="149">
        <f t="shared" si="61"/>
        <v>6.8852459016393447E-2</v>
      </c>
      <c r="AT102" s="73">
        <v>16</v>
      </c>
      <c r="AU102" s="95">
        <v>8.4700000000000006</v>
      </c>
      <c r="AV102" s="95">
        <v>0.08</v>
      </c>
      <c r="AW102" s="95" t="s">
        <v>22</v>
      </c>
      <c r="AX102" s="95">
        <v>0.5</v>
      </c>
      <c r="AY102" s="95" t="s">
        <v>10</v>
      </c>
      <c r="AZ102" s="74">
        <f t="shared" si="67"/>
        <v>0.57999999999999996</v>
      </c>
      <c r="BA102" s="147">
        <f t="shared" si="68"/>
        <v>0.92568306010928969</v>
      </c>
      <c r="BB102" s="148">
        <f t="shared" si="64"/>
        <v>4.9180327868852625E-2</v>
      </c>
      <c r="BC102" s="149">
        <f t="shared" si="69"/>
        <v>6.3387978142076501E-2</v>
      </c>
    </row>
    <row r="103" spans="24:55" x14ac:dyDescent="0.25">
      <c r="X103" s="73">
        <v>2</v>
      </c>
      <c r="Y103" s="93">
        <v>1.9</v>
      </c>
      <c r="Z103" s="74">
        <v>0.14000000000000001</v>
      </c>
      <c r="AA103" s="74" t="s">
        <v>18</v>
      </c>
      <c r="AB103" s="93">
        <v>0</v>
      </c>
      <c r="AC103" s="74" t="s">
        <v>9</v>
      </c>
      <c r="AD103" s="93">
        <f t="shared" si="70"/>
        <v>0.14000000000000001</v>
      </c>
      <c r="AE103" s="147">
        <f t="shared" ref="AE103:AE123" si="72">Y103*(1/9.15)</f>
        <v>0.2076502732240437</v>
      </c>
      <c r="AF103" s="148">
        <f t="shared" si="71"/>
        <v>4.6994535519125663E-2</v>
      </c>
      <c r="AG103" s="149">
        <f t="shared" ref="AG103:AG123" si="73">AD103*(1/9.15)</f>
        <v>1.5300546448087433E-2</v>
      </c>
      <c r="AI103" s="73">
        <v>23</v>
      </c>
      <c r="AJ103" s="74">
        <v>10.34</v>
      </c>
      <c r="AK103" s="74">
        <v>0</v>
      </c>
      <c r="AL103" s="74" t="s">
        <v>10</v>
      </c>
      <c r="AM103" s="74">
        <v>2.2200000000000002</v>
      </c>
      <c r="AN103" s="74" t="s">
        <v>38</v>
      </c>
      <c r="AO103" s="74">
        <f t="shared" si="58"/>
        <v>2.2200000000000002</v>
      </c>
      <c r="AP103" s="147">
        <f t="shared" si="60"/>
        <v>1.1300546448087432</v>
      </c>
      <c r="AQ103" s="148">
        <f t="shared" si="59"/>
        <v>2.0765027322404483E-2</v>
      </c>
      <c r="AR103" s="149">
        <f t="shared" si="61"/>
        <v>0.24262295081967214</v>
      </c>
      <c r="AT103" s="73">
        <v>17</v>
      </c>
      <c r="AU103" s="95">
        <v>8.65</v>
      </c>
      <c r="AV103" s="95">
        <v>0.72</v>
      </c>
      <c r="AW103" s="95" t="s">
        <v>10</v>
      </c>
      <c r="AX103" s="95">
        <v>2.06</v>
      </c>
      <c r="AY103" s="95" t="s">
        <v>38</v>
      </c>
      <c r="AZ103" s="74">
        <f t="shared" si="67"/>
        <v>2.7800000000000002</v>
      </c>
      <c r="BA103" s="147">
        <f t="shared" si="68"/>
        <v>0.94535519125683065</v>
      </c>
      <c r="BB103" s="148">
        <f t="shared" si="64"/>
        <v>1.9672131147540961E-2</v>
      </c>
      <c r="BC103" s="149">
        <f t="shared" si="69"/>
        <v>0.30382513661202187</v>
      </c>
    </row>
    <row r="104" spans="24:55" x14ac:dyDescent="0.25">
      <c r="X104" s="73">
        <v>3</v>
      </c>
      <c r="Y104" s="93">
        <v>1.9</v>
      </c>
      <c r="Z104" s="74">
        <v>0.24</v>
      </c>
      <c r="AA104" s="95" t="s">
        <v>9</v>
      </c>
      <c r="AB104" s="74">
        <v>0.42</v>
      </c>
      <c r="AC104" s="95" t="s">
        <v>19</v>
      </c>
      <c r="AD104" s="93">
        <f t="shared" si="70"/>
        <v>0.65999999999999992</v>
      </c>
      <c r="AE104" s="147">
        <f t="shared" si="72"/>
        <v>0.2076502732240437</v>
      </c>
      <c r="AF104" s="148">
        <f t="shared" si="71"/>
        <v>0</v>
      </c>
      <c r="AG104" s="149">
        <f t="shared" si="73"/>
        <v>7.2131147540983598E-2</v>
      </c>
      <c r="AI104" s="73">
        <v>24</v>
      </c>
      <c r="AJ104" s="95">
        <v>10.34</v>
      </c>
      <c r="AK104" s="95">
        <v>2.31</v>
      </c>
      <c r="AL104" s="95" t="s">
        <v>38</v>
      </c>
      <c r="AM104" s="95">
        <v>1.03</v>
      </c>
      <c r="AN104" s="95" t="s">
        <v>22</v>
      </c>
      <c r="AO104" s="74">
        <f t="shared" si="58"/>
        <v>3.34</v>
      </c>
      <c r="AP104" s="147">
        <f t="shared" si="60"/>
        <v>1.1300546448087432</v>
      </c>
      <c r="AQ104" s="148">
        <f t="shared" si="59"/>
        <v>0</v>
      </c>
      <c r="AR104" s="149">
        <f t="shared" si="61"/>
        <v>0.36502732240437158</v>
      </c>
      <c r="AT104" s="73">
        <v>18</v>
      </c>
      <c r="AU104" s="95">
        <v>8.7799999999999994</v>
      </c>
      <c r="AV104" s="95">
        <v>0.75</v>
      </c>
      <c r="AW104" s="95" t="s">
        <v>10</v>
      </c>
      <c r="AX104" s="95">
        <v>2.0499999999999998</v>
      </c>
      <c r="AY104" s="95" t="s">
        <v>38</v>
      </c>
      <c r="AZ104" s="74">
        <f t="shared" si="67"/>
        <v>2.8</v>
      </c>
      <c r="BA104" s="147">
        <f t="shared" si="68"/>
        <v>0.95956284153005456</v>
      </c>
      <c r="BB104" s="148">
        <f t="shared" si="64"/>
        <v>1.4207650273223904E-2</v>
      </c>
      <c r="BC104" s="149">
        <f t="shared" si="69"/>
        <v>0.30601092896174859</v>
      </c>
    </row>
    <row r="105" spans="24:55" ht="15.75" thickBot="1" x14ac:dyDescent="0.3">
      <c r="X105" s="73">
        <v>4</v>
      </c>
      <c r="Y105" s="140">
        <v>1.98</v>
      </c>
      <c r="Z105" s="95">
        <v>0.42</v>
      </c>
      <c r="AA105" s="95" t="s">
        <v>9</v>
      </c>
      <c r="AB105" s="95">
        <v>0.46</v>
      </c>
      <c r="AC105" s="95" t="s">
        <v>18</v>
      </c>
      <c r="AD105" s="93">
        <f t="shared" si="70"/>
        <v>0.88</v>
      </c>
      <c r="AE105" s="147">
        <f t="shared" si="72"/>
        <v>0.21639344262295082</v>
      </c>
      <c r="AF105" s="148">
        <f t="shared" si="71"/>
        <v>8.7431693989071246E-3</v>
      </c>
      <c r="AG105" s="149">
        <f t="shared" si="73"/>
        <v>9.6174863387978135E-2</v>
      </c>
      <c r="AI105" s="77">
        <v>25</v>
      </c>
      <c r="AJ105" s="78">
        <v>10.92</v>
      </c>
      <c r="AK105" s="78">
        <v>0.41</v>
      </c>
      <c r="AL105" s="78" t="s">
        <v>22</v>
      </c>
      <c r="AM105" s="78">
        <v>1.1399999999999999</v>
      </c>
      <c r="AN105" s="78" t="s">
        <v>22</v>
      </c>
      <c r="AO105" s="78">
        <f t="shared" si="58"/>
        <v>1.5499999999999998</v>
      </c>
      <c r="AP105" s="150">
        <f t="shared" si="60"/>
        <v>1.1934426229508197</v>
      </c>
      <c r="AQ105" s="151">
        <f t="shared" si="59"/>
        <v>6.3387978142076529E-2</v>
      </c>
      <c r="AR105" s="152">
        <f t="shared" si="61"/>
        <v>0.1693989071038251</v>
      </c>
      <c r="AT105" s="73">
        <v>19</v>
      </c>
      <c r="AU105" s="95">
        <v>8.85</v>
      </c>
      <c r="AV105" s="95">
        <v>0.09</v>
      </c>
      <c r="AW105" s="95" t="s">
        <v>10</v>
      </c>
      <c r="AX105" s="95">
        <v>2.1</v>
      </c>
      <c r="AY105" s="95" t="s">
        <v>38</v>
      </c>
      <c r="AZ105" s="74">
        <f t="shared" si="67"/>
        <v>2.19</v>
      </c>
      <c r="BA105" s="147">
        <f t="shared" si="68"/>
        <v>0.96721311475409832</v>
      </c>
      <c r="BB105" s="148">
        <f t="shared" si="64"/>
        <v>7.6502732240437687E-3</v>
      </c>
      <c r="BC105" s="149">
        <f t="shared" si="69"/>
        <v>0.23934426229508196</v>
      </c>
    </row>
    <row r="106" spans="24:55" ht="15.75" thickBot="1" x14ac:dyDescent="0.3">
      <c r="X106" s="73">
        <v>5</v>
      </c>
      <c r="Y106" s="140">
        <v>2.08</v>
      </c>
      <c r="Z106" s="95">
        <v>0.24</v>
      </c>
      <c r="AA106" s="95" t="s">
        <v>18</v>
      </c>
      <c r="AB106" s="95">
        <v>0.25</v>
      </c>
      <c r="AC106" s="95" t="s">
        <v>9</v>
      </c>
      <c r="AD106" s="93">
        <f t="shared" si="70"/>
        <v>0.49</v>
      </c>
      <c r="AE106" s="147">
        <f t="shared" si="72"/>
        <v>0.22732240437158471</v>
      </c>
      <c r="AF106" s="148">
        <f t="shared" si="71"/>
        <v>1.0928961748633892E-2</v>
      </c>
      <c r="AG106" s="149">
        <f t="shared" si="73"/>
        <v>5.3551912568306007E-2</v>
      </c>
      <c r="AT106" s="73">
        <v>20</v>
      </c>
      <c r="AU106" s="95">
        <v>9.61</v>
      </c>
      <c r="AV106" s="95">
        <v>0.63</v>
      </c>
      <c r="AW106" s="95" t="s">
        <v>22</v>
      </c>
      <c r="AX106" s="95">
        <v>1.64</v>
      </c>
      <c r="AY106" s="95" t="s">
        <v>10</v>
      </c>
      <c r="AZ106" s="74">
        <f t="shared" si="67"/>
        <v>2.27</v>
      </c>
      <c r="BA106" s="147">
        <f t="shared" si="68"/>
        <v>1.0502732240437158</v>
      </c>
      <c r="BB106" s="148">
        <f t="shared" si="64"/>
        <v>8.306010928961749E-2</v>
      </c>
      <c r="BC106" s="149">
        <f t="shared" si="69"/>
        <v>0.24808743169398906</v>
      </c>
    </row>
    <row r="107" spans="24:55" ht="15.75" thickBot="1" x14ac:dyDescent="0.3">
      <c r="X107" s="73">
        <v>6</v>
      </c>
      <c r="Y107" s="140">
        <v>2.29</v>
      </c>
      <c r="Z107" s="95">
        <v>0.16</v>
      </c>
      <c r="AA107" s="95" t="s">
        <v>18</v>
      </c>
      <c r="AB107" s="95">
        <v>0.57999999999999996</v>
      </c>
      <c r="AC107" s="95" t="s">
        <v>18</v>
      </c>
      <c r="AD107" s="93">
        <f t="shared" si="70"/>
        <v>0.74</v>
      </c>
      <c r="AE107" s="147">
        <f t="shared" si="72"/>
        <v>0.25027322404371583</v>
      </c>
      <c r="AF107" s="148">
        <f t="shared" si="71"/>
        <v>2.2950819672131112E-2</v>
      </c>
      <c r="AG107" s="149">
        <f t="shared" si="73"/>
        <v>8.0874316939890709E-2</v>
      </c>
      <c r="AI107" s="296" t="s">
        <v>163</v>
      </c>
      <c r="AJ107" s="297"/>
      <c r="AK107" s="297"/>
      <c r="AL107" s="297"/>
      <c r="AM107" s="297"/>
      <c r="AN107" s="297"/>
      <c r="AO107" s="297"/>
      <c r="AP107" s="297"/>
      <c r="AQ107" s="297"/>
      <c r="AR107" s="298"/>
      <c r="AT107" s="73">
        <v>21</v>
      </c>
      <c r="AU107" s="95">
        <v>10.11</v>
      </c>
      <c r="AV107" s="95">
        <v>0.09</v>
      </c>
      <c r="AW107" s="95" t="s">
        <v>10</v>
      </c>
      <c r="AX107" s="95">
        <v>0.51</v>
      </c>
      <c r="AY107" s="95" t="s">
        <v>10</v>
      </c>
      <c r="AZ107" s="74">
        <f t="shared" si="67"/>
        <v>0.6</v>
      </c>
      <c r="BA107" s="147">
        <f t="shared" si="68"/>
        <v>1.1049180327868851</v>
      </c>
      <c r="BB107" s="148">
        <f t="shared" si="64"/>
        <v>5.4644808743169238E-2</v>
      </c>
      <c r="BC107" s="149">
        <f t="shared" si="69"/>
        <v>6.5573770491803268E-2</v>
      </c>
    </row>
    <row r="108" spans="24:55" ht="15.75" thickBot="1" x14ac:dyDescent="0.3">
      <c r="X108" s="73">
        <v>7</v>
      </c>
      <c r="Y108" s="140">
        <v>5.0199999999999996</v>
      </c>
      <c r="Z108" s="95">
        <v>0.66</v>
      </c>
      <c r="AA108" s="95" t="s">
        <v>18</v>
      </c>
      <c r="AB108" s="95">
        <v>0.85</v>
      </c>
      <c r="AC108" s="95" t="s">
        <v>9</v>
      </c>
      <c r="AD108" s="93">
        <f t="shared" si="70"/>
        <v>1.51</v>
      </c>
      <c r="AE108" s="147">
        <f t="shared" si="72"/>
        <v>0.54863387978142075</v>
      </c>
      <c r="AF108" s="148">
        <f t="shared" si="71"/>
        <v>0.29836065573770493</v>
      </c>
      <c r="AG108" s="149">
        <f t="shared" si="73"/>
        <v>0.16502732240437157</v>
      </c>
      <c r="AI108" s="69" t="s">
        <v>37</v>
      </c>
      <c r="AJ108" s="70" t="s">
        <v>148</v>
      </c>
      <c r="AK108" s="70" t="s">
        <v>149</v>
      </c>
      <c r="AL108" s="70" t="s">
        <v>110</v>
      </c>
      <c r="AM108" s="70" t="s">
        <v>150</v>
      </c>
      <c r="AN108" s="70" t="s">
        <v>112</v>
      </c>
      <c r="AO108" s="70" t="s">
        <v>153</v>
      </c>
      <c r="AP108" s="71" t="s">
        <v>130</v>
      </c>
      <c r="AQ108" s="132" t="s">
        <v>151</v>
      </c>
      <c r="AR108" s="72" t="s">
        <v>152</v>
      </c>
      <c r="AT108" s="73">
        <v>22</v>
      </c>
      <c r="AU108" s="95">
        <v>10.16</v>
      </c>
      <c r="AV108" s="95">
        <v>0.4</v>
      </c>
      <c r="AW108" s="95" t="s">
        <v>10</v>
      </c>
      <c r="AX108" s="95">
        <v>2.25</v>
      </c>
      <c r="AY108" s="95" t="s">
        <v>38</v>
      </c>
      <c r="AZ108" s="74">
        <f t="shared" si="67"/>
        <v>2.65</v>
      </c>
      <c r="BA108" s="147">
        <f t="shared" si="68"/>
        <v>1.1103825136612022</v>
      </c>
      <c r="BB108" s="148">
        <f t="shared" si="64"/>
        <v>5.464480874317168E-3</v>
      </c>
      <c r="BC108" s="149">
        <f t="shared" si="69"/>
        <v>0.2896174863387978</v>
      </c>
    </row>
    <row r="109" spans="24:55" ht="15.75" thickTop="1" x14ac:dyDescent="0.25">
      <c r="X109" s="73">
        <v>8</v>
      </c>
      <c r="Y109" s="140">
        <v>5.29</v>
      </c>
      <c r="Z109" s="95">
        <v>2.42</v>
      </c>
      <c r="AA109" s="95" t="s">
        <v>19</v>
      </c>
      <c r="AB109" s="95">
        <v>2.04</v>
      </c>
      <c r="AC109" s="95" t="s">
        <v>19</v>
      </c>
      <c r="AD109" s="93">
        <f t="shared" si="70"/>
        <v>4.46</v>
      </c>
      <c r="AE109" s="147">
        <f t="shared" si="72"/>
        <v>0.57814207650273219</v>
      </c>
      <c r="AF109" s="148">
        <f t="shared" si="71"/>
        <v>2.9508196721311442E-2</v>
      </c>
      <c r="AG109" s="149">
        <f t="shared" si="73"/>
        <v>0.48743169398907099</v>
      </c>
      <c r="AI109" s="73"/>
      <c r="AJ109" s="74"/>
      <c r="AK109" s="74"/>
      <c r="AL109" s="74"/>
      <c r="AM109" s="74"/>
      <c r="AN109" s="74"/>
      <c r="AO109" s="74"/>
      <c r="AP109" s="75"/>
      <c r="AQ109" s="146">
        <v>0</v>
      </c>
      <c r="AR109" s="76"/>
      <c r="AT109" s="73">
        <v>23</v>
      </c>
      <c r="AU109" s="74">
        <v>10.33</v>
      </c>
      <c r="AV109" s="74">
        <v>0.42</v>
      </c>
      <c r="AW109" s="74" t="s">
        <v>10</v>
      </c>
      <c r="AX109" s="74">
        <v>0.67</v>
      </c>
      <c r="AY109" s="74" t="s">
        <v>22</v>
      </c>
      <c r="AZ109" s="74">
        <f t="shared" si="67"/>
        <v>1.0900000000000001</v>
      </c>
      <c r="BA109" s="147">
        <f t="shared" si="68"/>
        <v>1.1289617486338797</v>
      </c>
      <c r="BB109" s="148">
        <f t="shared" si="64"/>
        <v>1.8579234972677439E-2</v>
      </c>
      <c r="BC109" s="149">
        <f t="shared" si="69"/>
        <v>0.11912568306010929</v>
      </c>
    </row>
    <row r="110" spans="24:55" ht="15.75" thickBot="1" x14ac:dyDescent="0.3">
      <c r="X110" s="73">
        <v>9</v>
      </c>
      <c r="Y110" s="140">
        <v>5.81</v>
      </c>
      <c r="Z110" s="95">
        <v>0.17</v>
      </c>
      <c r="AA110" s="95" t="s">
        <v>18</v>
      </c>
      <c r="AB110" s="95">
        <v>2.0299999999999998</v>
      </c>
      <c r="AC110" s="95" t="s">
        <v>19</v>
      </c>
      <c r="AD110" s="93">
        <f t="shared" si="70"/>
        <v>2.1999999999999997</v>
      </c>
      <c r="AE110" s="147">
        <f t="shared" si="72"/>
        <v>0.63497267759562837</v>
      </c>
      <c r="AF110" s="148">
        <f t="shared" si="71"/>
        <v>5.6830601092896171E-2</v>
      </c>
      <c r="AG110" s="149">
        <f t="shared" si="73"/>
        <v>0.24043715846994532</v>
      </c>
      <c r="AI110" s="73">
        <v>1</v>
      </c>
      <c r="AJ110" s="74">
        <v>1.48</v>
      </c>
      <c r="AK110" s="74">
        <v>0.85</v>
      </c>
      <c r="AL110" s="74" t="s">
        <v>10</v>
      </c>
      <c r="AM110" s="74">
        <v>0.95</v>
      </c>
      <c r="AN110" s="74" t="s">
        <v>10</v>
      </c>
      <c r="AO110" s="74">
        <f t="shared" ref="AO110:AO131" si="74">AK110+AM110</f>
        <v>1.7999999999999998</v>
      </c>
      <c r="AP110" s="147">
        <f>AJ110*(1/9.15)</f>
        <v>0.16174863387978142</v>
      </c>
      <c r="AQ110" s="148">
        <f t="shared" ref="AQ110:AQ130" si="75">AP110-AP109</f>
        <v>0.16174863387978142</v>
      </c>
      <c r="AR110" s="149">
        <f>AO110*(1/9.15)</f>
        <v>0.1967213114754098</v>
      </c>
      <c r="AT110" s="77">
        <v>24</v>
      </c>
      <c r="AU110" s="88">
        <v>10.33</v>
      </c>
      <c r="AV110" s="88">
        <v>0</v>
      </c>
      <c r="AW110" s="88" t="s">
        <v>10</v>
      </c>
      <c r="AX110" s="88">
        <v>0.33</v>
      </c>
      <c r="AY110" s="88" t="s">
        <v>10</v>
      </c>
      <c r="AZ110" s="78">
        <f t="shared" si="67"/>
        <v>0.33</v>
      </c>
      <c r="BA110" s="150">
        <f>AU110*(1/9.15)</f>
        <v>1.1289617486338797</v>
      </c>
      <c r="BB110" s="151">
        <f t="shared" si="64"/>
        <v>0</v>
      </c>
      <c r="BC110" s="152">
        <f t="shared" si="69"/>
        <v>3.6065573770491806E-2</v>
      </c>
    </row>
    <row r="111" spans="24:55" ht="15.75" thickBot="1" x14ac:dyDescent="0.3">
      <c r="X111" s="73">
        <v>10</v>
      </c>
      <c r="Y111" s="140">
        <v>6.1</v>
      </c>
      <c r="Z111" s="95">
        <v>0.25</v>
      </c>
      <c r="AA111" s="95" t="s">
        <v>18</v>
      </c>
      <c r="AB111" s="95">
        <v>2.0499999999999998</v>
      </c>
      <c r="AC111" s="95" t="s">
        <v>19</v>
      </c>
      <c r="AD111" s="93">
        <f t="shared" si="70"/>
        <v>2.2999999999999998</v>
      </c>
      <c r="AE111" s="147">
        <f t="shared" si="72"/>
        <v>0.66666666666666663</v>
      </c>
      <c r="AF111" s="148">
        <f t="shared" si="71"/>
        <v>3.1693989071038264E-2</v>
      </c>
      <c r="AG111" s="149">
        <f t="shared" si="73"/>
        <v>0.25136612021857918</v>
      </c>
      <c r="AI111" s="73">
        <v>2</v>
      </c>
      <c r="AJ111" s="74">
        <v>1.86</v>
      </c>
      <c r="AK111" s="74">
        <v>0.41</v>
      </c>
      <c r="AL111" s="74" t="s">
        <v>22</v>
      </c>
      <c r="AM111" s="74">
        <v>1.87</v>
      </c>
      <c r="AN111" s="74" t="s">
        <v>38</v>
      </c>
      <c r="AO111" s="74">
        <f t="shared" si="74"/>
        <v>2.2800000000000002</v>
      </c>
      <c r="AP111" s="147">
        <f t="shared" ref="AP111:AP131" si="76">AJ111*(1/9.15)</f>
        <v>0.20327868852459016</v>
      </c>
      <c r="AQ111" s="148">
        <f t="shared" si="75"/>
        <v>4.1530054644808745E-2</v>
      </c>
      <c r="AR111" s="149">
        <f t="shared" ref="AR111:AR131" si="77">AO111*(1/9.15)</f>
        <v>0.24918032786885247</v>
      </c>
    </row>
    <row r="112" spans="24:55" ht="15.75" thickBot="1" x14ac:dyDescent="0.3">
      <c r="X112" s="73">
        <v>11</v>
      </c>
      <c r="Y112" s="140">
        <v>7.89</v>
      </c>
      <c r="Z112" s="95">
        <v>1.07</v>
      </c>
      <c r="AA112" s="95" t="s">
        <v>18</v>
      </c>
      <c r="AB112" s="95">
        <v>0.36</v>
      </c>
      <c r="AC112" s="95" t="s">
        <v>18</v>
      </c>
      <c r="AD112" s="93">
        <f t="shared" si="70"/>
        <v>1.4300000000000002</v>
      </c>
      <c r="AE112" s="147">
        <f t="shared" si="72"/>
        <v>0.86229508196721305</v>
      </c>
      <c r="AF112" s="148">
        <f t="shared" si="71"/>
        <v>0.19562841530054642</v>
      </c>
      <c r="AG112" s="149">
        <f t="shared" si="73"/>
        <v>0.1562841530054645</v>
      </c>
      <c r="AI112" s="73">
        <v>3</v>
      </c>
      <c r="AJ112" s="74">
        <v>2</v>
      </c>
      <c r="AK112" s="74">
        <v>1.02</v>
      </c>
      <c r="AL112" s="95" t="s">
        <v>22</v>
      </c>
      <c r="AM112" s="74">
        <v>0.56000000000000005</v>
      </c>
      <c r="AN112" s="95" t="s">
        <v>10</v>
      </c>
      <c r="AO112" s="74">
        <f t="shared" si="74"/>
        <v>1.58</v>
      </c>
      <c r="AP112" s="147">
        <f t="shared" si="76"/>
        <v>0.21857923497267759</v>
      </c>
      <c r="AQ112" s="148">
        <f t="shared" si="75"/>
        <v>1.5300546448087426E-2</v>
      </c>
      <c r="AR112" s="149">
        <f t="shared" si="77"/>
        <v>0.17267759562841531</v>
      </c>
      <c r="AT112" s="296" t="s">
        <v>173</v>
      </c>
      <c r="AU112" s="297"/>
      <c r="AV112" s="297"/>
      <c r="AW112" s="297"/>
      <c r="AX112" s="297"/>
      <c r="AY112" s="297"/>
      <c r="AZ112" s="297"/>
      <c r="BA112" s="297"/>
      <c r="BB112" s="297"/>
      <c r="BC112" s="298"/>
    </row>
    <row r="113" spans="24:55" ht="15.75" thickBot="1" x14ac:dyDescent="0.3">
      <c r="X113" s="73">
        <v>12</v>
      </c>
      <c r="Y113" s="140">
        <v>7.98</v>
      </c>
      <c r="Z113" s="95">
        <v>0.22</v>
      </c>
      <c r="AA113" s="95" t="s">
        <v>9</v>
      </c>
      <c r="AB113" s="95">
        <v>1.82</v>
      </c>
      <c r="AC113" s="95" t="s">
        <v>18</v>
      </c>
      <c r="AD113" s="140">
        <f t="shared" si="70"/>
        <v>2.04</v>
      </c>
      <c r="AE113" s="147">
        <f t="shared" si="72"/>
        <v>0.87213114754098364</v>
      </c>
      <c r="AF113" s="148">
        <f t="shared" si="71"/>
        <v>9.8360655737705915E-3</v>
      </c>
      <c r="AG113" s="149">
        <f t="shared" si="73"/>
        <v>0.22295081967213115</v>
      </c>
      <c r="AI113" s="73">
        <v>4</v>
      </c>
      <c r="AJ113" s="95">
        <v>2.12</v>
      </c>
      <c r="AK113" s="95">
        <v>0.66</v>
      </c>
      <c r="AL113" s="95" t="s">
        <v>22</v>
      </c>
      <c r="AM113" s="95">
        <v>1.04</v>
      </c>
      <c r="AN113" s="95" t="s">
        <v>22</v>
      </c>
      <c r="AO113" s="74">
        <f t="shared" si="74"/>
        <v>1.7000000000000002</v>
      </c>
      <c r="AP113" s="147">
        <f t="shared" si="76"/>
        <v>0.23169398907103825</v>
      </c>
      <c r="AQ113" s="148">
        <f t="shared" si="75"/>
        <v>1.3114754098360659E-2</v>
      </c>
      <c r="AR113" s="149">
        <f t="shared" si="77"/>
        <v>0.18579234972677597</v>
      </c>
      <c r="AT113" s="69" t="s">
        <v>37</v>
      </c>
      <c r="AU113" s="70" t="s">
        <v>148</v>
      </c>
      <c r="AV113" s="70" t="s">
        <v>149</v>
      </c>
      <c r="AW113" s="70" t="s">
        <v>110</v>
      </c>
      <c r="AX113" s="70" t="s">
        <v>150</v>
      </c>
      <c r="AY113" s="70" t="s">
        <v>112</v>
      </c>
      <c r="AZ113" s="70" t="s">
        <v>153</v>
      </c>
      <c r="BA113" s="71" t="s">
        <v>130</v>
      </c>
      <c r="BB113" s="132" t="s">
        <v>151</v>
      </c>
      <c r="BC113" s="72" t="s">
        <v>152</v>
      </c>
    </row>
    <row r="114" spans="24:55" ht="15.75" thickTop="1" x14ac:dyDescent="0.25">
      <c r="X114" s="73">
        <v>13</v>
      </c>
      <c r="Y114" s="140">
        <v>8.0500000000000007</v>
      </c>
      <c r="Z114" s="95">
        <v>0.16</v>
      </c>
      <c r="AA114" s="95" t="s">
        <v>18</v>
      </c>
      <c r="AB114" s="140">
        <v>0.4</v>
      </c>
      <c r="AC114" s="95" t="s">
        <v>18</v>
      </c>
      <c r="AD114" s="140">
        <f t="shared" si="70"/>
        <v>0.56000000000000005</v>
      </c>
      <c r="AE114" s="147">
        <f t="shared" si="72"/>
        <v>0.87978142076502741</v>
      </c>
      <c r="AF114" s="148">
        <f t="shared" si="71"/>
        <v>7.6502732240437687E-3</v>
      </c>
      <c r="AG114" s="149">
        <f t="shared" si="73"/>
        <v>6.1202185792349734E-2</v>
      </c>
      <c r="AI114" s="73">
        <v>5</v>
      </c>
      <c r="AJ114" s="95">
        <v>5.0199999999999996</v>
      </c>
      <c r="AK114" s="95">
        <v>0.26</v>
      </c>
      <c r="AL114" s="95" t="s">
        <v>10</v>
      </c>
      <c r="AM114" s="95">
        <v>1</v>
      </c>
      <c r="AN114" s="95" t="s">
        <v>10</v>
      </c>
      <c r="AO114" s="74">
        <f t="shared" si="74"/>
        <v>1.26</v>
      </c>
      <c r="AP114" s="147">
        <f t="shared" si="76"/>
        <v>0.54863387978142075</v>
      </c>
      <c r="AQ114" s="148">
        <f t="shared" si="75"/>
        <v>0.31693989071038253</v>
      </c>
      <c r="AR114" s="149">
        <f t="shared" si="77"/>
        <v>0.13770491803278689</v>
      </c>
      <c r="AT114" s="73"/>
      <c r="AU114" s="74"/>
      <c r="AV114" s="74"/>
      <c r="AW114" s="74"/>
      <c r="AX114" s="74"/>
      <c r="AY114" s="74"/>
      <c r="AZ114" s="74"/>
      <c r="BA114" s="75"/>
      <c r="BB114" s="146">
        <v>0</v>
      </c>
      <c r="BC114" s="76"/>
    </row>
    <row r="115" spans="24:55" x14ac:dyDescent="0.25">
      <c r="X115" s="73">
        <v>14</v>
      </c>
      <c r="Y115" s="140">
        <v>8.1199999999999992</v>
      </c>
      <c r="Z115" s="95">
        <v>0.19</v>
      </c>
      <c r="AA115" s="95" t="s">
        <v>18</v>
      </c>
      <c r="AB115" s="95">
        <v>7.0000000000000007E-2</v>
      </c>
      <c r="AC115" s="95" t="s">
        <v>18</v>
      </c>
      <c r="AD115" s="140">
        <f t="shared" si="70"/>
        <v>0.26</v>
      </c>
      <c r="AE115" s="147">
        <f t="shared" si="72"/>
        <v>0.88743169398907096</v>
      </c>
      <c r="AF115" s="148">
        <f t="shared" si="71"/>
        <v>7.6502732240435467E-3</v>
      </c>
      <c r="AG115" s="149">
        <f t="shared" si="73"/>
        <v>2.8415300546448089E-2</v>
      </c>
      <c r="AI115" s="73">
        <v>6</v>
      </c>
      <c r="AJ115" s="95">
        <v>5.28</v>
      </c>
      <c r="AK115" s="95">
        <v>0.62</v>
      </c>
      <c r="AL115" s="95" t="s">
        <v>22</v>
      </c>
      <c r="AM115" s="95">
        <v>0.74</v>
      </c>
      <c r="AN115" s="95" t="s">
        <v>10</v>
      </c>
      <c r="AO115" s="74">
        <f t="shared" si="74"/>
        <v>1.3599999999999999</v>
      </c>
      <c r="AP115" s="147">
        <f t="shared" si="76"/>
        <v>0.57704918032786889</v>
      </c>
      <c r="AQ115" s="148">
        <f t="shared" si="75"/>
        <v>2.8415300546448141E-2</v>
      </c>
      <c r="AR115" s="149">
        <f t="shared" si="77"/>
        <v>0.14863387978142076</v>
      </c>
      <c r="AT115" s="73">
        <v>1</v>
      </c>
      <c r="AU115" s="74">
        <v>1.24</v>
      </c>
      <c r="AV115" s="74">
        <v>1.47</v>
      </c>
      <c r="AW115" s="74" t="s">
        <v>22</v>
      </c>
      <c r="AX115" s="74">
        <v>1.1499999999999999</v>
      </c>
      <c r="AY115" s="74" t="s">
        <v>22</v>
      </c>
      <c r="AZ115" s="74">
        <f t="shared" ref="AZ115:AZ135" si="78">AV115+AX115</f>
        <v>2.62</v>
      </c>
      <c r="BA115" s="147">
        <f>AU115*(1/9.15)</f>
        <v>0.1355191256830601</v>
      </c>
      <c r="BB115" s="148">
        <f t="shared" ref="BB115:BB135" si="79">BA115-BA114</f>
        <v>0.1355191256830601</v>
      </c>
      <c r="BC115" s="149">
        <f>AZ115*(1/9.15)</f>
        <v>0.28633879781420768</v>
      </c>
    </row>
    <row r="116" spans="24:55" x14ac:dyDescent="0.25">
      <c r="X116" s="73">
        <v>15</v>
      </c>
      <c r="Y116" s="140">
        <v>8.6300000000000008</v>
      </c>
      <c r="Z116" s="95">
        <v>0.94</v>
      </c>
      <c r="AA116" s="95" t="s">
        <v>22</v>
      </c>
      <c r="AB116" s="140">
        <v>2</v>
      </c>
      <c r="AC116" s="95" t="s">
        <v>18</v>
      </c>
      <c r="AD116" s="140">
        <f t="shared" si="70"/>
        <v>2.94</v>
      </c>
      <c r="AE116" s="147">
        <f t="shared" si="72"/>
        <v>0.94316939890710383</v>
      </c>
      <c r="AF116" s="148">
        <f t="shared" si="71"/>
        <v>5.5737704918032871E-2</v>
      </c>
      <c r="AG116" s="149">
        <f t="shared" si="73"/>
        <v>0.32131147540983607</v>
      </c>
      <c r="AI116" s="73">
        <v>7</v>
      </c>
      <c r="AJ116" s="95">
        <v>5.36</v>
      </c>
      <c r="AK116" s="95">
        <v>2.41</v>
      </c>
      <c r="AL116" s="95" t="s">
        <v>38</v>
      </c>
      <c r="AM116" s="95">
        <v>2.04</v>
      </c>
      <c r="AN116" s="95" t="s">
        <v>38</v>
      </c>
      <c r="AO116" s="74">
        <f t="shared" si="74"/>
        <v>4.45</v>
      </c>
      <c r="AP116" s="147">
        <f t="shared" si="76"/>
        <v>0.58579234972677596</v>
      </c>
      <c r="AQ116" s="148">
        <f t="shared" si="75"/>
        <v>8.7431693989070691E-3</v>
      </c>
      <c r="AR116" s="149">
        <f t="shared" si="77"/>
        <v>0.48633879781420764</v>
      </c>
      <c r="AT116" s="73">
        <v>2</v>
      </c>
      <c r="AU116" s="74">
        <v>1.91</v>
      </c>
      <c r="AV116" s="74">
        <v>0.37</v>
      </c>
      <c r="AW116" s="74" t="s">
        <v>22</v>
      </c>
      <c r="AX116" s="74">
        <v>0.45</v>
      </c>
      <c r="AY116" s="74" t="s">
        <v>10</v>
      </c>
      <c r="AZ116" s="74">
        <f t="shared" si="78"/>
        <v>0.82000000000000006</v>
      </c>
      <c r="BA116" s="147">
        <f t="shared" ref="BA116:BA135" si="80">AU116*(1/9.15)</f>
        <v>0.20874316939890708</v>
      </c>
      <c r="BB116" s="148">
        <f t="shared" si="79"/>
        <v>7.3224043715846981E-2</v>
      </c>
      <c r="BC116" s="149">
        <f t="shared" ref="BC116:BC135" si="81">AZ116*(1/9.15)</f>
        <v>8.9617486338797819E-2</v>
      </c>
    </row>
    <row r="117" spans="24:55" x14ac:dyDescent="0.25">
      <c r="X117" s="73">
        <v>16</v>
      </c>
      <c r="Y117" s="140">
        <v>8.7100000000000009</v>
      </c>
      <c r="Z117" s="95">
        <v>0.04</v>
      </c>
      <c r="AA117" s="95" t="s">
        <v>18</v>
      </c>
      <c r="AB117" s="95">
        <v>0.41</v>
      </c>
      <c r="AC117" s="95" t="s">
        <v>9</v>
      </c>
      <c r="AD117" s="140">
        <f t="shared" si="70"/>
        <v>0.44999999999999996</v>
      </c>
      <c r="AE117" s="147">
        <f t="shared" si="72"/>
        <v>0.95191256830601101</v>
      </c>
      <c r="AF117" s="148">
        <f t="shared" si="71"/>
        <v>8.7431693989071801E-3</v>
      </c>
      <c r="AG117" s="149">
        <f t="shared" si="73"/>
        <v>4.9180327868852451E-2</v>
      </c>
      <c r="AI117" s="73">
        <v>8</v>
      </c>
      <c r="AJ117" s="95">
        <v>5.74</v>
      </c>
      <c r="AK117" s="95">
        <v>0.39</v>
      </c>
      <c r="AL117" s="95" t="s">
        <v>22</v>
      </c>
      <c r="AM117" s="95">
        <v>0.89</v>
      </c>
      <c r="AN117" s="95" t="s">
        <v>22</v>
      </c>
      <c r="AO117" s="74">
        <f t="shared" si="74"/>
        <v>1.28</v>
      </c>
      <c r="AP117" s="147">
        <f t="shared" si="76"/>
        <v>0.62732240437158471</v>
      </c>
      <c r="AQ117" s="148">
        <f t="shared" si="75"/>
        <v>4.1530054644808745E-2</v>
      </c>
      <c r="AR117" s="149">
        <f t="shared" si="77"/>
        <v>0.13989071038251366</v>
      </c>
      <c r="AT117" s="73">
        <v>3</v>
      </c>
      <c r="AU117" s="74">
        <v>2</v>
      </c>
      <c r="AV117" s="74">
        <v>2.5</v>
      </c>
      <c r="AW117" s="95" t="s">
        <v>22</v>
      </c>
      <c r="AX117" s="74">
        <v>0.45</v>
      </c>
      <c r="AY117" s="95" t="s">
        <v>22</v>
      </c>
      <c r="AZ117" s="74">
        <f t="shared" si="78"/>
        <v>2.95</v>
      </c>
      <c r="BA117" s="147">
        <f t="shared" si="80"/>
        <v>0.21857923497267759</v>
      </c>
      <c r="BB117" s="148">
        <f t="shared" si="79"/>
        <v>9.8360655737705083E-3</v>
      </c>
      <c r="BC117" s="149">
        <f t="shared" si="81"/>
        <v>0.32240437158469948</v>
      </c>
    </row>
    <row r="118" spans="24:55" x14ac:dyDescent="0.25">
      <c r="X118" s="73">
        <v>17</v>
      </c>
      <c r="Y118" s="140">
        <v>8.8000000000000007</v>
      </c>
      <c r="Z118" s="95">
        <v>0.39</v>
      </c>
      <c r="AA118" s="95" t="s">
        <v>18</v>
      </c>
      <c r="AB118" s="95">
        <v>0.49</v>
      </c>
      <c r="AC118" s="95" t="s">
        <v>9</v>
      </c>
      <c r="AD118" s="140">
        <f t="shared" si="70"/>
        <v>0.88</v>
      </c>
      <c r="AE118" s="147">
        <f t="shared" si="72"/>
        <v>0.96174863387978149</v>
      </c>
      <c r="AF118" s="148">
        <f t="shared" si="71"/>
        <v>9.8360655737704805E-3</v>
      </c>
      <c r="AG118" s="149">
        <f t="shared" si="73"/>
        <v>9.6174863387978135E-2</v>
      </c>
      <c r="AI118" s="73">
        <v>9</v>
      </c>
      <c r="AJ118" s="95">
        <v>5.84</v>
      </c>
      <c r="AK118" s="95">
        <v>0.19</v>
      </c>
      <c r="AL118" s="95" t="s">
        <v>22</v>
      </c>
      <c r="AM118" s="95">
        <v>2.02</v>
      </c>
      <c r="AN118" s="95" t="s">
        <v>38</v>
      </c>
      <c r="AO118" s="74">
        <f t="shared" si="74"/>
        <v>2.21</v>
      </c>
      <c r="AP118" s="147">
        <f t="shared" si="76"/>
        <v>0.63825136612021849</v>
      </c>
      <c r="AQ118" s="148">
        <f t="shared" si="75"/>
        <v>1.0928961748633781E-2</v>
      </c>
      <c r="AR118" s="149">
        <f t="shared" si="77"/>
        <v>0.24153005464480873</v>
      </c>
      <c r="AT118" s="73">
        <v>4</v>
      </c>
      <c r="AU118" s="95">
        <v>2.11</v>
      </c>
      <c r="AV118" s="95">
        <v>1.24</v>
      </c>
      <c r="AW118" s="95" t="s">
        <v>10</v>
      </c>
      <c r="AX118" s="95">
        <v>0</v>
      </c>
      <c r="AY118" s="95" t="s">
        <v>38</v>
      </c>
      <c r="AZ118" s="74">
        <f t="shared" si="78"/>
        <v>1.24</v>
      </c>
      <c r="BA118" s="147">
        <f t="shared" si="80"/>
        <v>0.23060109289617484</v>
      </c>
      <c r="BB118" s="148">
        <f t="shared" si="79"/>
        <v>1.2021857923497248E-2</v>
      </c>
      <c r="BC118" s="149">
        <f t="shared" si="81"/>
        <v>0.1355191256830601</v>
      </c>
    </row>
    <row r="119" spans="24:55" x14ac:dyDescent="0.25">
      <c r="X119" s="73">
        <v>18</v>
      </c>
      <c r="Y119" s="140">
        <v>8.8699999999999992</v>
      </c>
      <c r="Z119" s="95">
        <v>0.25</v>
      </c>
      <c r="AA119" s="95" t="s">
        <v>18</v>
      </c>
      <c r="AB119" s="95">
        <v>1.37</v>
      </c>
      <c r="AC119" s="95" t="s">
        <v>18</v>
      </c>
      <c r="AD119" s="140">
        <f t="shared" si="70"/>
        <v>1.62</v>
      </c>
      <c r="AE119" s="147">
        <f t="shared" si="72"/>
        <v>0.96939890710382504</v>
      </c>
      <c r="AF119" s="148">
        <f t="shared" si="71"/>
        <v>7.6502732240435467E-3</v>
      </c>
      <c r="AG119" s="149">
        <f t="shared" si="73"/>
        <v>0.17704918032786887</v>
      </c>
      <c r="AI119" s="73">
        <v>10</v>
      </c>
      <c r="AJ119" s="95">
        <v>6.02</v>
      </c>
      <c r="AK119" s="95">
        <v>0.14000000000000001</v>
      </c>
      <c r="AL119" s="95" t="s">
        <v>22</v>
      </c>
      <c r="AM119" s="95">
        <v>2.0499999999999998</v>
      </c>
      <c r="AN119" s="95" t="s">
        <v>38</v>
      </c>
      <c r="AO119" s="74">
        <f t="shared" si="74"/>
        <v>2.19</v>
      </c>
      <c r="AP119" s="147">
        <f t="shared" si="76"/>
        <v>0.65792349726775945</v>
      </c>
      <c r="AQ119" s="148">
        <f t="shared" si="75"/>
        <v>1.9672131147540961E-2</v>
      </c>
      <c r="AR119" s="149">
        <f t="shared" si="77"/>
        <v>0.23934426229508196</v>
      </c>
      <c r="AT119" s="73">
        <v>5</v>
      </c>
      <c r="AU119" s="95">
        <v>5.01</v>
      </c>
      <c r="AV119" s="95">
        <v>0.64</v>
      </c>
      <c r="AW119" s="95" t="s">
        <v>22</v>
      </c>
      <c r="AX119" s="95">
        <v>0.77</v>
      </c>
      <c r="AY119" s="95" t="s">
        <v>10</v>
      </c>
      <c r="AZ119" s="74">
        <f t="shared" si="78"/>
        <v>1.4100000000000001</v>
      </c>
      <c r="BA119" s="147">
        <f t="shared" si="80"/>
        <v>0.54754098360655734</v>
      </c>
      <c r="BB119" s="148">
        <f t="shared" si="79"/>
        <v>0.31693989071038253</v>
      </c>
      <c r="BC119" s="149">
        <f t="shared" si="81"/>
        <v>0.1540983606557377</v>
      </c>
    </row>
    <row r="120" spans="24:55" x14ac:dyDescent="0.25">
      <c r="X120" s="73">
        <v>19</v>
      </c>
      <c r="Y120" s="140">
        <v>9.6199999999999992</v>
      </c>
      <c r="Z120" s="95">
        <v>0.66</v>
      </c>
      <c r="AA120" s="95" t="s">
        <v>18</v>
      </c>
      <c r="AB120" s="95">
        <v>0.26</v>
      </c>
      <c r="AC120" s="95" t="s">
        <v>18</v>
      </c>
      <c r="AD120" s="140">
        <f t="shared" si="70"/>
        <v>0.92</v>
      </c>
      <c r="AE120" s="147">
        <f t="shared" si="72"/>
        <v>1.0513661202185791</v>
      </c>
      <c r="AF120" s="148">
        <f t="shared" si="71"/>
        <v>8.1967213114754078E-2</v>
      </c>
      <c r="AG120" s="149">
        <f t="shared" si="73"/>
        <v>0.1005464480874317</v>
      </c>
      <c r="AI120" s="73">
        <v>11</v>
      </c>
      <c r="AJ120" s="95">
        <v>7.55</v>
      </c>
      <c r="AK120" s="95">
        <v>1.1100000000000001</v>
      </c>
      <c r="AL120" s="95" t="s">
        <v>22</v>
      </c>
      <c r="AM120" s="95">
        <v>0.42</v>
      </c>
      <c r="AN120" s="95" t="s">
        <v>10</v>
      </c>
      <c r="AO120" s="74">
        <f t="shared" si="74"/>
        <v>1.53</v>
      </c>
      <c r="AP120" s="147">
        <f t="shared" si="76"/>
        <v>0.82513661202185784</v>
      </c>
      <c r="AQ120" s="148">
        <f t="shared" si="75"/>
        <v>0.16721311475409839</v>
      </c>
      <c r="AR120" s="149">
        <f t="shared" si="77"/>
        <v>0.16721311475409836</v>
      </c>
      <c r="AT120" s="73">
        <v>6</v>
      </c>
      <c r="AU120" s="95">
        <v>5.18</v>
      </c>
      <c r="AV120" s="95">
        <v>2.44</v>
      </c>
      <c r="AW120" s="95" t="s">
        <v>38</v>
      </c>
      <c r="AX120" s="95">
        <v>0.71</v>
      </c>
      <c r="AY120" s="95" t="s">
        <v>10</v>
      </c>
      <c r="AZ120" s="74">
        <f t="shared" si="78"/>
        <v>3.15</v>
      </c>
      <c r="BA120" s="147">
        <f t="shared" si="80"/>
        <v>0.56612021857923489</v>
      </c>
      <c r="BB120" s="148">
        <f t="shared" si="79"/>
        <v>1.857923497267755E-2</v>
      </c>
      <c r="BC120" s="149">
        <f t="shared" si="81"/>
        <v>0.34426229508196721</v>
      </c>
    </row>
    <row r="121" spans="24:55" x14ac:dyDescent="0.25">
      <c r="X121" s="73">
        <v>20</v>
      </c>
      <c r="Y121" s="140">
        <v>10.14</v>
      </c>
      <c r="Z121" s="95">
        <v>1.19</v>
      </c>
      <c r="AA121" s="95" t="s">
        <v>18</v>
      </c>
      <c r="AB121" s="95">
        <v>0.26</v>
      </c>
      <c r="AC121" s="95" t="s">
        <v>9</v>
      </c>
      <c r="AD121" s="140">
        <f t="shared" si="70"/>
        <v>1.45</v>
      </c>
      <c r="AE121" s="147">
        <f t="shared" si="72"/>
        <v>1.1081967213114754</v>
      </c>
      <c r="AF121" s="148">
        <f t="shared" si="71"/>
        <v>5.6830601092896282E-2</v>
      </c>
      <c r="AG121" s="149">
        <f t="shared" si="73"/>
        <v>0.15846994535519124</v>
      </c>
      <c r="AI121" s="73">
        <v>12</v>
      </c>
      <c r="AJ121" s="95">
        <v>7.94</v>
      </c>
      <c r="AK121" s="95">
        <v>1.6</v>
      </c>
      <c r="AL121" s="95" t="s">
        <v>22</v>
      </c>
      <c r="AM121" s="95">
        <v>0.38</v>
      </c>
      <c r="AN121" s="95" t="s">
        <v>10</v>
      </c>
      <c r="AO121" s="74">
        <f t="shared" si="74"/>
        <v>1.98</v>
      </c>
      <c r="AP121" s="147">
        <f t="shared" si="76"/>
        <v>0.86775956284153011</v>
      </c>
      <c r="AQ121" s="148">
        <f t="shared" si="75"/>
        <v>4.2622950819672267E-2</v>
      </c>
      <c r="AR121" s="149">
        <f t="shared" si="77"/>
        <v>0.21639344262295082</v>
      </c>
      <c r="AT121" s="73">
        <v>7</v>
      </c>
      <c r="AU121" s="95">
        <v>5.3</v>
      </c>
      <c r="AV121" s="95">
        <v>2.39</v>
      </c>
      <c r="AW121" s="95" t="s">
        <v>38</v>
      </c>
      <c r="AX121" s="95">
        <v>2.06</v>
      </c>
      <c r="AY121" s="95" t="s">
        <v>38</v>
      </c>
      <c r="AZ121" s="74">
        <f t="shared" si="78"/>
        <v>4.45</v>
      </c>
      <c r="BA121" s="147">
        <f t="shared" si="80"/>
        <v>0.57923497267759561</v>
      </c>
      <c r="BB121" s="148">
        <f t="shared" si="79"/>
        <v>1.3114754098360715E-2</v>
      </c>
      <c r="BC121" s="149">
        <f t="shared" si="81"/>
        <v>0.48633879781420764</v>
      </c>
    </row>
    <row r="122" spans="24:55" x14ac:dyDescent="0.25">
      <c r="X122" s="73">
        <v>21</v>
      </c>
      <c r="Y122" s="140">
        <v>10.29</v>
      </c>
      <c r="Z122" s="95">
        <v>1.25</v>
      </c>
      <c r="AA122" s="95" t="s">
        <v>18</v>
      </c>
      <c r="AB122" s="95">
        <v>2.09</v>
      </c>
      <c r="AC122" s="95" t="s">
        <v>19</v>
      </c>
      <c r="AD122" s="140">
        <f t="shared" si="70"/>
        <v>3.34</v>
      </c>
      <c r="AE122" s="147">
        <f t="shared" si="72"/>
        <v>1.124590163934426</v>
      </c>
      <c r="AF122" s="148">
        <f t="shared" si="71"/>
        <v>1.6393442622950616E-2</v>
      </c>
      <c r="AG122" s="149">
        <f t="shared" si="73"/>
        <v>0.36502732240437158</v>
      </c>
      <c r="AI122" s="73">
        <v>13</v>
      </c>
      <c r="AJ122" s="95">
        <v>7.99</v>
      </c>
      <c r="AK122" s="95">
        <v>0</v>
      </c>
      <c r="AL122" s="95" t="s">
        <v>10</v>
      </c>
      <c r="AM122" s="95">
        <v>0.43</v>
      </c>
      <c r="AN122" s="95" t="s">
        <v>10</v>
      </c>
      <c r="AO122" s="74">
        <f t="shared" si="74"/>
        <v>0.43</v>
      </c>
      <c r="AP122" s="147">
        <f t="shared" si="76"/>
        <v>0.87322404371584694</v>
      </c>
      <c r="AQ122" s="148">
        <f t="shared" si="75"/>
        <v>5.4644808743168349E-3</v>
      </c>
      <c r="AR122" s="149">
        <f t="shared" si="77"/>
        <v>4.6994535519125684E-2</v>
      </c>
      <c r="AT122" s="73">
        <v>8</v>
      </c>
      <c r="AU122" s="95">
        <v>5.71</v>
      </c>
      <c r="AV122" s="95">
        <v>0</v>
      </c>
      <c r="AW122" s="95" t="s">
        <v>38</v>
      </c>
      <c r="AX122" s="95">
        <v>0.86</v>
      </c>
      <c r="AY122" s="95" t="s">
        <v>22</v>
      </c>
      <c r="AZ122" s="74">
        <f t="shared" si="78"/>
        <v>0.86</v>
      </c>
      <c r="BA122" s="147">
        <f t="shared" si="80"/>
        <v>0.62404371584699447</v>
      </c>
      <c r="BB122" s="148">
        <f t="shared" si="79"/>
        <v>4.4808743169398868E-2</v>
      </c>
      <c r="BC122" s="149">
        <f t="shared" si="81"/>
        <v>9.3989071038251368E-2</v>
      </c>
    </row>
    <row r="123" spans="24:55" ht="15.75" thickBot="1" x14ac:dyDescent="0.3">
      <c r="X123" s="77">
        <v>22</v>
      </c>
      <c r="Y123" s="163">
        <v>10.29</v>
      </c>
      <c r="Z123" s="163">
        <v>0</v>
      </c>
      <c r="AA123" s="88" t="s">
        <v>9</v>
      </c>
      <c r="AB123" s="88">
        <v>0.94</v>
      </c>
      <c r="AC123" s="88" t="s">
        <v>18</v>
      </c>
      <c r="AD123" s="163">
        <f t="shared" si="70"/>
        <v>0.94</v>
      </c>
      <c r="AE123" s="150">
        <f t="shared" si="72"/>
        <v>1.124590163934426</v>
      </c>
      <c r="AF123" s="151">
        <f t="shared" si="71"/>
        <v>0</v>
      </c>
      <c r="AG123" s="152">
        <f t="shared" si="73"/>
        <v>0.10273224043715846</v>
      </c>
      <c r="AI123" s="73">
        <v>14</v>
      </c>
      <c r="AJ123" s="95">
        <v>8.07</v>
      </c>
      <c r="AK123" s="95">
        <v>0.54</v>
      </c>
      <c r="AL123" s="95" t="s">
        <v>22</v>
      </c>
      <c r="AM123" s="95">
        <v>0.08</v>
      </c>
      <c r="AN123" s="95" t="s">
        <v>22</v>
      </c>
      <c r="AO123" s="74">
        <f t="shared" si="74"/>
        <v>0.62</v>
      </c>
      <c r="AP123" s="147">
        <f t="shared" si="76"/>
        <v>0.88196721311475412</v>
      </c>
      <c r="AQ123" s="148">
        <f t="shared" si="75"/>
        <v>8.7431693989071801E-3</v>
      </c>
      <c r="AR123" s="149">
        <f t="shared" si="77"/>
        <v>6.7759562841530049E-2</v>
      </c>
      <c r="AT123" s="73">
        <v>9</v>
      </c>
      <c r="AU123" s="95">
        <v>5.82</v>
      </c>
      <c r="AV123" s="95">
        <v>0.44</v>
      </c>
      <c r="AW123" s="95" t="s">
        <v>22</v>
      </c>
      <c r="AX123" s="95">
        <v>2.02</v>
      </c>
      <c r="AY123" s="95" t="s">
        <v>38</v>
      </c>
      <c r="AZ123" s="74">
        <f t="shared" si="78"/>
        <v>2.46</v>
      </c>
      <c r="BA123" s="147">
        <f t="shared" si="80"/>
        <v>0.63606557377049178</v>
      </c>
      <c r="BB123" s="148">
        <f t="shared" si="79"/>
        <v>1.2021857923497303E-2</v>
      </c>
      <c r="BC123" s="149">
        <f t="shared" si="81"/>
        <v>0.26885245901639343</v>
      </c>
    </row>
    <row r="124" spans="24:55" ht="15.75" thickBot="1" x14ac:dyDescent="0.3">
      <c r="AI124" s="73">
        <v>15</v>
      </c>
      <c r="AJ124" s="95">
        <v>8.15</v>
      </c>
      <c r="AK124" s="95">
        <v>2.2799999999999998</v>
      </c>
      <c r="AL124" s="95" t="s">
        <v>38</v>
      </c>
      <c r="AM124" s="95">
        <v>2.0499999999999998</v>
      </c>
      <c r="AN124" s="95" t="s">
        <v>38</v>
      </c>
      <c r="AO124" s="74">
        <f t="shared" si="74"/>
        <v>4.33</v>
      </c>
      <c r="AP124" s="147">
        <f t="shared" si="76"/>
        <v>0.89071038251366119</v>
      </c>
      <c r="AQ124" s="148">
        <f t="shared" si="75"/>
        <v>8.7431693989070691E-3</v>
      </c>
      <c r="AR124" s="149">
        <f t="shared" si="77"/>
        <v>0.47322404371584698</v>
      </c>
      <c r="AT124" s="73">
        <v>10</v>
      </c>
      <c r="AU124" s="95">
        <v>6.08</v>
      </c>
      <c r="AV124" s="95">
        <v>0</v>
      </c>
      <c r="AW124" s="95" t="s">
        <v>38</v>
      </c>
      <c r="AX124" s="95">
        <v>2.0499999999999998</v>
      </c>
      <c r="AY124" s="95" t="s">
        <v>38</v>
      </c>
      <c r="AZ124" s="74">
        <f t="shared" si="78"/>
        <v>2.0499999999999998</v>
      </c>
      <c r="BA124" s="147">
        <f t="shared" si="80"/>
        <v>0.66448087431693992</v>
      </c>
      <c r="BB124" s="148">
        <f t="shared" si="79"/>
        <v>2.8415300546448141E-2</v>
      </c>
      <c r="BC124" s="149">
        <f t="shared" si="81"/>
        <v>0.22404371584699451</v>
      </c>
    </row>
    <row r="125" spans="24:55" ht="15.75" thickBot="1" x14ac:dyDescent="0.3">
      <c r="X125" s="296" t="s">
        <v>155</v>
      </c>
      <c r="Y125" s="297"/>
      <c r="Z125" s="297"/>
      <c r="AA125" s="297"/>
      <c r="AB125" s="297"/>
      <c r="AC125" s="297"/>
      <c r="AD125" s="297"/>
      <c r="AE125" s="297"/>
      <c r="AF125" s="297"/>
      <c r="AG125" s="298"/>
      <c r="AI125" s="73">
        <v>16</v>
      </c>
      <c r="AJ125" s="95">
        <v>8.64</v>
      </c>
      <c r="AK125" s="95">
        <v>0.57999999999999996</v>
      </c>
      <c r="AL125" s="95" t="s">
        <v>10</v>
      </c>
      <c r="AM125" s="95">
        <v>2.09</v>
      </c>
      <c r="AN125" s="95" t="s">
        <v>38</v>
      </c>
      <c r="AO125" s="74">
        <f t="shared" si="74"/>
        <v>2.67</v>
      </c>
      <c r="AP125" s="147">
        <f t="shared" si="76"/>
        <v>0.94426229508196724</v>
      </c>
      <c r="AQ125" s="148">
        <f t="shared" si="75"/>
        <v>5.3551912568306048E-2</v>
      </c>
      <c r="AR125" s="149">
        <f t="shared" si="77"/>
        <v>0.29180327868852457</v>
      </c>
      <c r="AT125" s="73">
        <v>11</v>
      </c>
      <c r="AU125" s="95">
        <v>7.54</v>
      </c>
      <c r="AV125" s="95">
        <v>1.31</v>
      </c>
      <c r="AW125" s="95" t="s">
        <v>10</v>
      </c>
      <c r="AX125" s="95">
        <v>1.34</v>
      </c>
      <c r="AY125" s="95" t="s">
        <v>10</v>
      </c>
      <c r="AZ125" s="74">
        <f t="shared" si="78"/>
        <v>2.6500000000000004</v>
      </c>
      <c r="BA125" s="147">
        <f t="shared" si="80"/>
        <v>0.82404371584699454</v>
      </c>
      <c r="BB125" s="148">
        <f t="shared" si="79"/>
        <v>0.15956284153005462</v>
      </c>
      <c r="BC125" s="149">
        <f t="shared" si="81"/>
        <v>0.28961748633879786</v>
      </c>
    </row>
    <row r="126" spans="24:55" ht="15.75" thickBot="1" x14ac:dyDescent="0.3">
      <c r="X126" s="69" t="s">
        <v>37</v>
      </c>
      <c r="Y126" s="70" t="s">
        <v>148</v>
      </c>
      <c r="Z126" s="70" t="s">
        <v>149</v>
      </c>
      <c r="AA126" s="70" t="s">
        <v>110</v>
      </c>
      <c r="AB126" s="70" t="s">
        <v>150</v>
      </c>
      <c r="AC126" s="70" t="s">
        <v>112</v>
      </c>
      <c r="AD126" s="70" t="s">
        <v>153</v>
      </c>
      <c r="AE126" s="71" t="s">
        <v>130</v>
      </c>
      <c r="AF126" s="132" t="s">
        <v>151</v>
      </c>
      <c r="AG126" s="72" t="s">
        <v>152</v>
      </c>
      <c r="AI126" s="73">
        <v>17</v>
      </c>
      <c r="AJ126" s="95">
        <v>8.7899999999999991</v>
      </c>
      <c r="AK126" s="95">
        <v>0.69</v>
      </c>
      <c r="AL126" s="95" t="s">
        <v>10</v>
      </c>
      <c r="AM126" s="95">
        <v>0.96</v>
      </c>
      <c r="AN126" s="95" t="s">
        <v>10</v>
      </c>
      <c r="AO126" s="74">
        <f t="shared" si="74"/>
        <v>1.65</v>
      </c>
      <c r="AP126" s="147">
        <f t="shared" si="76"/>
        <v>0.96065573770491786</v>
      </c>
      <c r="AQ126" s="148">
        <f t="shared" si="75"/>
        <v>1.6393442622950616E-2</v>
      </c>
      <c r="AR126" s="149">
        <f t="shared" si="77"/>
        <v>0.18032786885245899</v>
      </c>
      <c r="AT126" s="73">
        <v>12</v>
      </c>
      <c r="AU126" s="95">
        <v>7.91</v>
      </c>
      <c r="AV126" s="95">
        <v>1.72</v>
      </c>
      <c r="AW126" s="95" t="s">
        <v>22</v>
      </c>
      <c r="AX126" s="95">
        <v>0.38</v>
      </c>
      <c r="AY126" s="95" t="s">
        <v>10</v>
      </c>
      <c r="AZ126" s="74">
        <f t="shared" si="78"/>
        <v>2.1</v>
      </c>
      <c r="BA126" s="147">
        <f t="shared" si="80"/>
        <v>0.86448087431693987</v>
      </c>
      <c r="BB126" s="148">
        <f t="shared" si="79"/>
        <v>4.0437158469945333E-2</v>
      </c>
      <c r="BC126" s="149">
        <f t="shared" si="81"/>
        <v>0.22950819672131148</v>
      </c>
    </row>
    <row r="127" spans="24:55" ht="15.75" thickTop="1" x14ac:dyDescent="0.25">
      <c r="X127" s="73"/>
      <c r="Y127" s="74"/>
      <c r="Z127" s="74"/>
      <c r="AA127" s="74"/>
      <c r="AB127" s="74"/>
      <c r="AC127" s="74"/>
      <c r="AD127" s="74"/>
      <c r="AE127" s="75"/>
      <c r="AF127" s="146">
        <v>0</v>
      </c>
      <c r="AG127" s="76"/>
      <c r="AI127" s="73">
        <v>18</v>
      </c>
      <c r="AJ127" s="95">
        <v>8.84</v>
      </c>
      <c r="AK127" s="95">
        <v>0.56000000000000005</v>
      </c>
      <c r="AL127" s="95" t="s">
        <v>22</v>
      </c>
      <c r="AM127" s="95">
        <v>0.21</v>
      </c>
      <c r="AN127" s="95" t="s">
        <v>10</v>
      </c>
      <c r="AO127" s="74">
        <f t="shared" si="74"/>
        <v>0.77</v>
      </c>
      <c r="AP127" s="147">
        <f t="shared" si="76"/>
        <v>0.96612021857923491</v>
      </c>
      <c r="AQ127" s="148">
        <f t="shared" si="75"/>
        <v>5.464480874317057E-3</v>
      </c>
      <c r="AR127" s="149">
        <f t="shared" si="77"/>
        <v>8.4153005464480873E-2</v>
      </c>
      <c r="AT127" s="73">
        <v>13</v>
      </c>
      <c r="AU127" s="95">
        <v>8.01</v>
      </c>
      <c r="AV127" s="95">
        <v>0</v>
      </c>
      <c r="AW127" s="95" t="s">
        <v>38</v>
      </c>
      <c r="AX127" s="95">
        <v>1.81</v>
      </c>
      <c r="AY127" s="95" t="s">
        <v>38</v>
      </c>
      <c r="AZ127" s="74">
        <f t="shared" si="78"/>
        <v>1.81</v>
      </c>
      <c r="BA127" s="147">
        <f t="shared" si="80"/>
        <v>0.87540983606557377</v>
      </c>
      <c r="BB127" s="148">
        <f t="shared" si="79"/>
        <v>1.0928961748633892E-2</v>
      </c>
      <c r="BC127" s="149">
        <f t="shared" si="81"/>
        <v>0.19781420765027322</v>
      </c>
    </row>
    <row r="128" spans="24:55" x14ac:dyDescent="0.25">
      <c r="X128" s="73">
        <v>1</v>
      </c>
      <c r="Y128" s="74">
        <v>1.98</v>
      </c>
      <c r="Z128" s="74">
        <v>1.43</v>
      </c>
      <c r="AA128" s="74" t="s">
        <v>18</v>
      </c>
      <c r="AB128" s="74">
        <v>0.51</v>
      </c>
      <c r="AC128" s="74" t="s">
        <v>9</v>
      </c>
      <c r="AD128" s="74">
        <f t="shared" ref="AD128:AD140" si="82">Z128+AB128</f>
        <v>1.94</v>
      </c>
      <c r="AE128" s="147">
        <f>Y128*(1/9.15)</f>
        <v>0.21639344262295082</v>
      </c>
      <c r="AF128" s="148">
        <f t="shared" ref="AF128:AF140" si="83">AE128-AE127</f>
        <v>0.21639344262295082</v>
      </c>
      <c r="AG128" s="149">
        <f>AD128*(1/9.15)</f>
        <v>0.21202185792349726</v>
      </c>
      <c r="AI128" s="73">
        <v>19</v>
      </c>
      <c r="AJ128" s="95">
        <v>9.6300000000000008</v>
      </c>
      <c r="AK128" s="95">
        <v>0.63</v>
      </c>
      <c r="AL128" s="95" t="s">
        <v>22</v>
      </c>
      <c r="AM128" s="95">
        <v>1.73</v>
      </c>
      <c r="AN128" s="95" t="s">
        <v>10</v>
      </c>
      <c r="AO128" s="74">
        <f t="shared" si="74"/>
        <v>2.36</v>
      </c>
      <c r="AP128" s="147">
        <f t="shared" si="76"/>
        <v>1.0524590163934426</v>
      </c>
      <c r="AQ128" s="148">
        <f t="shared" si="75"/>
        <v>8.6338797814207724E-2</v>
      </c>
      <c r="AR128" s="149">
        <f t="shared" si="77"/>
        <v>0.25792349726775954</v>
      </c>
      <c r="AT128" s="73">
        <v>14</v>
      </c>
      <c r="AU128" s="95">
        <v>8.1300000000000008</v>
      </c>
      <c r="AV128" s="95">
        <v>1.01</v>
      </c>
      <c r="AW128" s="95" t="s">
        <v>22</v>
      </c>
      <c r="AX128" s="95">
        <v>0</v>
      </c>
      <c r="AY128" s="95" t="s">
        <v>38</v>
      </c>
      <c r="AZ128" s="74">
        <f t="shared" si="78"/>
        <v>1.01</v>
      </c>
      <c r="BA128" s="147">
        <f t="shared" si="80"/>
        <v>0.88852459016393448</v>
      </c>
      <c r="BB128" s="148">
        <f t="shared" si="79"/>
        <v>1.3114754098360715E-2</v>
      </c>
      <c r="BC128" s="149">
        <f t="shared" si="81"/>
        <v>0.11038251366120218</v>
      </c>
    </row>
    <row r="129" spans="24:55" x14ac:dyDescent="0.25">
      <c r="X129" s="73">
        <v>2</v>
      </c>
      <c r="Y129" s="74">
        <v>5.03</v>
      </c>
      <c r="Z129" s="74">
        <v>0.63</v>
      </c>
      <c r="AA129" s="74" t="s">
        <v>18</v>
      </c>
      <c r="AB129" s="74">
        <v>0.85</v>
      </c>
      <c r="AC129" s="74" t="s">
        <v>9</v>
      </c>
      <c r="AD129" s="74">
        <f t="shared" si="82"/>
        <v>1.48</v>
      </c>
      <c r="AE129" s="147">
        <f t="shared" ref="AE129:AE140" si="84">Y129*(1/9.15)</f>
        <v>0.54972677595628416</v>
      </c>
      <c r="AF129" s="148">
        <f t="shared" si="83"/>
        <v>0.33333333333333337</v>
      </c>
      <c r="AG129" s="149">
        <f t="shared" ref="AG129:AG140" si="85">AD129*(1/9.15)</f>
        <v>0.16174863387978142</v>
      </c>
      <c r="AI129" s="73">
        <v>20</v>
      </c>
      <c r="AJ129" s="95">
        <v>10.130000000000001</v>
      </c>
      <c r="AK129" s="95">
        <v>0.2</v>
      </c>
      <c r="AL129" s="95" t="s">
        <v>10</v>
      </c>
      <c r="AM129" s="95">
        <v>0.3</v>
      </c>
      <c r="AN129" s="95" t="s">
        <v>10</v>
      </c>
      <c r="AO129" s="74">
        <f t="shared" si="74"/>
        <v>0.5</v>
      </c>
      <c r="AP129" s="147">
        <f t="shared" si="76"/>
        <v>1.1071038251366121</v>
      </c>
      <c r="AQ129" s="148">
        <f t="shared" si="75"/>
        <v>5.464480874316946E-2</v>
      </c>
      <c r="AR129" s="149">
        <f t="shared" si="77"/>
        <v>5.4644808743169397E-2</v>
      </c>
      <c r="AT129" s="73">
        <v>15</v>
      </c>
      <c r="AU129" s="95">
        <v>8.64</v>
      </c>
      <c r="AV129" s="95">
        <v>1.28</v>
      </c>
      <c r="AW129" s="95" t="s">
        <v>22</v>
      </c>
      <c r="AX129" s="95">
        <v>1.99</v>
      </c>
      <c r="AY129" s="95" t="s">
        <v>22</v>
      </c>
      <c r="AZ129" s="95">
        <f t="shared" si="78"/>
        <v>3.27</v>
      </c>
      <c r="BA129" s="147">
        <f t="shared" si="80"/>
        <v>0.94426229508196724</v>
      </c>
      <c r="BB129" s="148">
        <f t="shared" si="79"/>
        <v>5.573770491803276E-2</v>
      </c>
      <c r="BC129" s="149">
        <f t="shared" si="81"/>
        <v>0.35737704918032787</v>
      </c>
    </row>
    <row r="130" spans="24:55" x14ac:dyDescent="0.25">
      <c r="X130" s="73">
        <v>3</v>
      </c>
      <c r="Y130" s="74">
        <v>5.24</v>
      </c>
      <c r="Z130" s="74">
        <v>2.42</v>
      </c>
      <c r="AA130" s="95" t="s">
        <v>38</v>
      </c>
      <c r="AB130" s="74">
        <v>2.04</v>
      </c>
      <c r="AC130" s="95" t="s">
        <v>38</v>
      </c>
      <c r="AD130" s="74">
        <f t="shared" si="82"/>
        <v>4.46</v>
      </c>
      <c r="AE130" s="147">
        <f t="shared" si="84"/>
        <v>0.57267759562841536</v>
      </c>
      <c r="AF130" s="148">
        <f t="shared" si="83"/>
        <v>2.2950819672131195E-2</v>
      </c>
      <c r="AG130" s="149">
        <f t="shared" si="85"/>
        <v>0.48743169398907099</v>
      </c>
      <c r="AI130" s="73">
        <v>21</v>
      </c>
      <c r="AJ130" s="95">
        <v>10.29</v>
      </c>
      <c r="AK130" s="95">
        <v>1.03</v>
      </c>
      <c r="AL130" s="95" t="s">
        <v>22</v>
      </c>
      <c r="AM130" s="95">
        <v>0.94</v>
      </c>
      <c r="AN130" s="95" t="s">
        <v>22</v>
      </c>
      <c r="AO130" s="74">
        <f t="shared" si="74"/>
        <v>1.97</v>
      </c>
      <c r="AP130" s="147">
        <f t="shared" si="76"/>
        <v>1.124590163934426</v>
      </c>
      <c r="AQ130" s="148">
        <f t="shared" si="75"/>
        <v>1.7486338797813916E-2</v>
      </c>
      <c r="AR130" s="149">
        <f t="shared" si="77"/>
        <v>0.21530054644808741</v>
      </c>
      <c r="AT130" s="73">
        <v>16</v>
      </c>
      <c r="AU130" s="95">
        <v>8.7899999999999991</v>
      </c>
      <c r="AV130" s="95">
        <v>0.81</v>
      </c>
      <c r="AW130" s="95" t="s">
        <v>10</v>
      </c>
      <c r="AX130" s="95">
        <v>1.79</v>
      </c>
      <c r="AY130" s="95" t="s">
        <v>22</v>
      </c>
      <c r="AZ130" s="95">
        <f t="shared" si="78"/>
        <v>2.6</v>
      </c>
      <c r="BA130" s="147">
        <f t="shared" si="80"/>
        <v>0.96065573770491786</v>
      </c>
      <c r="BB130" s="148">
        <f t="shared" si="79"/>
        <v>1.6393442622950616E-2</v>
      </c>
      <c r="BC130" s="149">
        <f t="shared" si="81"/>
        <v>0.28415300546448086</v>
      </c>
    </row>
    <row r="131" spans="24:55" ht="15.75" thickBot="1" x14ac:dyDescent="0.3">
      <c r="X131" s="73">
        <v>4</v>
      </c>
      <c r="Y131" s="95">
        <v>5.24</v>
      </c>
      <c r="Z131" s="95">
        <v>0</v>
      </c>
      <c r="AA131" s="95" t="s">
        <v>9</v>
      </c>
      <c r="AB131" s="95">
        <v>0.82</v>
      </c>
      <c r="AC131" s="95" t="s">
        <v>9</v>
      </c>
      <c r="AD131" s="74">
        <f t="shared" si="82"/>
        <v>0.82</v>
      </c>
      <c r="AE131" s="147">
        <f t="shared" si="84"/>
        <v>0.57267759562841536</v>
      </c>
      <c r="AF131" s="148">
        <f t="shared" si="83"/>
        <v>0</v>
      </c>
      <c r="AG131" s="149">
        <f t="shared" si="85"/>
        <v>8.9617486338797805E-2</v>
      </c>
      <c r="AI131" s="77">
        <v>22</v>
      </c>
      <c r="AJ131" s="88">
        <v>10.32</v>
      </c>
      <c r="AK131" s="88">
        <v>0</v>
      </c>
      <c r="AL131" s="88" t="s">
        <v>10</v>
      </c>
      <c r="AM131" s="88">
        <v>2.23</v>
      </c>
      <c r="AN131" s="88" t="s">
        <v>38</v>
      </c>
      <c r="AO131" s="78">
        <f t="shared" si="74"/>
        <v>2.23</v>
      </c>
      <c r="AP131" s="150">
        <f t="shared" si="76"/>
        <v>1.1278688524590164</v>
      </c>
      <c r="AQ131" s="151">
        <f>AP131-AP128</f>
        <v>7.5409836065573721E-2</v>
      </c>
      <c r="AR131" s="152">
        <f t="shared" si="77"/>
        <v>0.2437158469945355</v>
      </c>
      <c r="AT131" s="73">
        <v>17</v>
      </c>
      <c r="AU131" s="95">
        <v>8.85</v>
      </c>
      <c r="AV131" s="95">
        <v>0</v>
      </c>
      <c r="AW131" s="95" t="s">
        <v>38</v>
      </c>
      <c r="AX131" s="95">
        <v>1.44</v>
      </c>
      <c r="AY131" s="95" t="s">
        <v>22</v>
      </c>
      <c r="AZ131" s="95">
        <f t="shared" si="78"/>
        <v>1.44</v>
      </c>
      <c r="BA131" s="147">
        <f t="shared" si="80"/>
        <v>0.96721311475409832</v>
      </c>
      <c r="BB131" s="148">
        <f t="shared" si="79"/>
        <v>6.5573770491804684E-3</v>
      </c>
      <c r="BC131" s="149">
        <f t="shared" si="81"/>
        <v>0.15737704918032785</v>
      </c>
    </row>
    <row r="132" spans="24:55" ht="15.75" thickBot="1" x14ac:dyDescent="0.3">
      <c r="X132" s="73">
        <v>5</v>
      </c>
      <c r="Y132" s="95">
        <v>5.82</v>
      </c>
      <c r="Z132" s="95">
        <v>0.21</v>
      </c>
      <c r="AA132" s="95" t="s">
        <v>18</v>
      </c>
      <c r="AB132" s="95">
        <v>2.0099999999999998</v>
      </c>
      <c r="AC132" s="95" t="s">
        <v>19</v>
      </c>
      <c r="AD132" s="74">
        <f t="shared" si="82"/>
        <v>2.2199999999999998</v>
      </c>
      <c r="AE132" s="147">
        <f t="shared" si="84"/>
        <v>0.63606557377049178</v>
      </c>
      <c r="AF132" s="148">
        <f t="shared" si="83"/>
        <v>6.3387978142076418E-2</v>
      </c>
      <c r="AG132" s="149">
        <f t="shared" si="85"/>
        <v>0.24262295081967208</v>
      </c>
      <c r="AT132" s="73">
        <v>18</v>
      </c>
      <c r="AU132" s="95">
        <v>9.6199999999999992</v>
      </c>
      <c r="AV132" s="95">
        <v>0.66</v>
      </c>
      <c r="AW132" s="95" t="s">
        <v>22</v>
      </c>
      <c r="AX132" s="95">
        <v>0.27</v>
      </c>
      <c r="AY132" s="95" t="s">
        <v>22</v>
      </c>
      <c r="AZ132" s="95">
        <f t="shared" si="78"/>
        <v>0.93</v>
      </c>
      <c r="BA132" s="147">
        <f t="shared" si="80"/>
        <v>1.0513661202185791</v>
      </c>
      <c r="BB132" s="148">
        <f t="shared" si="79"/>
        <v>8.415300546448079E-2</v>
      </c>
      <c r="BC132" s="149">
        <f t="shared" si="81"/>
        <v>0.10163934426229508</v>
      </c>
    </row>
    <row r="133" spans="24:55" ht="15.75" thickBot="1" x14ac:dyDescent="0.3">
      <c r="X133" s="73">
        <v>6</v>
      </c>
      <c r="Y133" s="95">
        <v>6.07</v>
      </c>
      <c r="Z133" s="95">
        <v>0</v>
      </c>
      <c r="AA133" s="95" t="s">
        <v>18</v>
      </c>
      <c r="AB133" s="95">
        <v>2.0499999999999998</v>
      </c>
      <c r="AC133" s="95" t="s">
        <v>19</v>
      </c>
      <c r="AD133" s="74">
        <f t="shared" si="82"/>
        <v>2.0499999999999998</v>
      </c>
      <c r="AE133" s="147">
        <f t="shared" si="84"/>
        <v>0.66338797814207651</v>
      </c>
      <c r="AF133" s="148">
        <f t="shared" si="83"/>
        <v>2.732240437158473E-2</v>
      </c>
      <c r="AG133" s="149">
        <f t="shared" si="85"/>
        <v>0.22404371584699451</v>
      </c>
      <c r="AI133" s="296" t="s">
        <v>164</v>
      </c>
      <c r="AJ133" s="297"/>
      <c r="AK133" s="297"/>
      <c r="AL133" s="297"/>
      <c r="AM133" s="297"/>
      <c r="AN133" s="297"/>
      <c r="AO133" s="297"/>
      <c r="AP133" s="297"/>
      <c r="AQ133" s="297"/>
      <c r="AR133" s="298"/>
      <c r="AT133" s="73">
        <v>19</v>
      </c>
      <c r="AU133" s="95">
        <v>10.15</v>
      </c>
      <c r="AV133" s="95">
        <v>1.3</v>
      </c>
      <c r="AW133" s="95" t="s">
        <v>22</v>
      </c>
      <c r="AX133" s="95">
        <v>0.28999999999999998</v>
      </c>
      <c r="AY133" s="95" t="s">
        <v>10</v>
      </c>
      <c r="AZ133" s="95">
        <f t="shared" si="78"/>
        <v>1.59</v>
      </c>
      <c r="BA133" s="147">
        <f t="shared" si="80"/>
        <v>1.1092896174863387</v>
      </c>
      <c r="BB133" s="148">
        <f t="shared" si="79"/>
        <v>5.7923497267759583E-2</v>
      </c>
      <c r="BC133" s="149">
        <f t="shared" si="81"/>
        <v>0.17377049180327869</v>
      </c>
    </row>
    <row r="134" spans="24:55" ht="15.75" thickBot="1" x14ac:dyDescent="0.3">
      <c r="X134" s="73">
        <v>7</v>
      </c>
      <c r="Y134" s="95">
        <v>7.94</v>
      </c>
      <c r="Z134" s="95">
        <v>1.64</v>
      </c>
      <c r="AA134" s="95" t="s">
        <v>18</v>
      </c>
      <c r="AB134" s="95">
        <v>1.56</v>
      </c>
      <c r="AC134" s="95" t="s">
        <v>18</v>
      </c>
      <c r="AD134" s="74">
        <f t="shared" si="82"/>
        <v>3.2</v>
      </c>
      <c r="AE134" s="147">
        <f t="shared" si="84"/>
        <v>0.86775956284153011</v>
      </c>
      <c r="AF134" s="148">
        <f t="shared" si="83"/>
        <v>0.2043715846994536</v>
      </c>
      <c r="AG134" s="149">
        <f t="shared" si="85"/>
        <v>0.34972677595628415</v>
      </c>
      <c r="AI134" s="69" t="s">
        <v>37</v>
      </c>
      <c r="AJ134" s="70" t="s">
        <v>148</v>
      </c>
      <c r="AK134" s="70" t="s">
        <v>149</v>
      </c>
      <c r="AL134" s="70" t="s">
        <v>110</v>
      </c>
      <c r="AM134" s="70" t="s">
        <v>150</v>
      </c>
      <c r="AN134" s="70" t="s">
        <v>112</v>
      </c>
      <c r="AO134" s="70" t="s">
        <v>153</v>
      </c>
      <c r="AP134" s="71" t="s">
        <v>130</v>
      </c>
      <c r="AQ134" s="132" t="s">
        <v>151</v>
      </c>
      <c r="AR134" s="72" t="s">
        <v>152</v>
      </c>
      <c r="AT134" s="73">
        <v>20</v>
      </c>
      <c r="AU134" s="95">
        <v>10.34</v>
      </c>
      <c r="AV134" s="95">
        <v>2.08</v>
      </c>
      <c r="AW134" s="95" t="s">
        <v>22</v>
      </c>
      <c r="AX134" s="95">
        <v>0.87</v>
      </c>
      <c r="AY134" s="95" t="s">
        <v>22</v>
      </c>
      <c r="AZ134" s="95">
        <f t="shared" si="78"/>
        <v>2.95</v>
      </c>
      <c r="BA134" s="147">
        <f t="shared" si="80"/>
        <v>1.1300546448087432</v>
      </c>
      <c r="BB134" s="148">
        <f t="shared" si="79"/>
        <v>2.0765027322404483E-2</v>
      </c>
      <c r="BC134" s="149">
        <f t="shared" si="81"/>
        <v>0.32240437158469948</v>
      </c>
    </row>
    <row r="135" spans="24:55" ht="16.5" thickTop="1" thickBot="1" x14ac:dyDescent="0.3">
      <c r="X135" s="73">
        <v>8</v>
      </c>
      <c r="Y135" s="95">
        <v>8.01</v>
      </c>
      <c r="Z135" s="95">
        <v>0</v>
      </c>
      <c r="AA135" s="95" t="s">
        <v>18</v>
      </c>
      <c r="AB135" s="95">
        <v>1.06</v>
      </c>
      <c r="AC135" s="95" t="s">
        <v>18</v>
      </c>
      <c r="AD135" s="74">
        <f t="shared" si="82"/>
        <v>1.06</v>
      </c>
      <c r="AE135" s="147">
        <f t="shared" si="84"/>
        <v>0.87540983606557377</v>
      </c>
      <c r="AF135" s="148">
        <f t="shared" si="83"/>
        <v>7.6502732240436577E-3</v>
      </c>
      <c r="AG135" s="149">
        <f t="shared" si="85"/>
        <v>0.11584699453551912</v>
      </c>
      <c r="AI135" s="73"/>
      <c r="AJ135" s="74"/>
      <c r="AK135" s="74"/>
      <c r="AL135" s="74"/>
      <c r="AM135" s="74"/>
      <c r="AN135" s="74"/>
      <c r="AO135" s="74"/>
      <c r="AP135" s="75"/>
      <c r="AQ135" s="146">
        <v>0</v>
      </c>
      <c r="AR135" s="76"/>
      <c r="AT135" s="77">
        <v>21</v>
      </c>
      <c r="AU135" s="88">
        <v>10.34</v>
      </c>
      <c r="AV135" s="88">
        <v>0</v>
      </c>
      <c r="AW135" s="88" t="s">
        <v>10</v>
      </c>
      <c r="AX135" s="88">
        <v>2.27</v>
      </c>
      <c r="AY135" s="88" t="s">
        <v>38</v>
      </c>
      <c r="AZ135" s="88">
        <f t="shared" si="78"/>
        <v>2.27</v>
      </c>
      <c r="BA135" s="150">
        <f t="shared" si="80"/>
        <v>1.1300546448087432</v>
      </c>
      <c r="BB135" s="151">
        <f t="shared" si="79"/>
        <v>0</v>
      </c>
      <c r="BC135" s="152">
        <f t="shared" si="81"/>
        <v>0.24808743169398906</v>
      </c>
    </row>
    <row r="136" spans="24:55" ht="15.75" thickBot="1" x14ac:dyDescent="0.3">
      <c r="X136" s="73">
        <v>9</v>
      </c>
      <c r="Y136" s="95">
        <v>8.64</v>
      </c>
      <c r="Z136" s="95">
        <v>1.04</v>
      </c>
      <c r="AA136" s="95" t="s">
        <v>18</v>
      </c>
      <c r="AB136" s="95">
        <v>1.87</v>
      </c>
      <c r="AC136" s="95" t="s">
        <v>18</v>
      </c>
      <c r="AD136" s="74">
        <f t="shared" si="82"/>
        <v>2.91</v>
      </c>
      <c r="AE136" s="147">
        <f t="shared" si="84"/>
        <v>0.94426229508196724</v>
      </c>
      <c r="AF136" s="148">
        <f t="shared" si="83"/>
        <v>6.8852459016393475E-2</v>
      </c>
      <c r="AG136" s="149">
        <f t="shared" si="85"/>
        <v>0.31803278688524589</v>
      </c>
      <c r="AI136" s="73">
        <v>1</v>
      </c>
      <c r="AJ136" s="74">
        <v>1.48</v>
      </c>
      <c r="AK136" s="74">
        <v>2.58</v>
      </c>
      <c r="AL136" s="74" t="s">
        <v>38</v>
      </c>
      <c r="AM136" s="74">
        <v>0.05</v>
      </c>
      <c r="AN136" s="74" t="s">
        <v>22</v>
      </c>
      <c r="AO136" s="74">
        <f t="shared" ref="AO136:AO154" si="86">AK136+AM136</f>
        <v>2.63</v>
      </c>
      <c r="AP136" s="147">
        <f>AJ136*(1/9.15)</f>
        <v>0.16174863387978142</v>
      </c>
      <c r="AQ136" s="148">
        <f t="shared" ref="AQ136:AQ154" si="87">AP136-AP135</f>
        <v>0.16174863387978142</v>
      </c>
      <c r="AR136" s="149">
        <f>AO136*(1/9.15)</f>
        <v>0.28743169398907104</v>
      </c>
    </row>
    <row r="137" spans="24:55" ht="15.75" thickBot="1" x14ac:dyDescent="0.3">
      <c r="X137" s="73">
        <v>10</v>
      </c>
      <c r="Y137" s="95">
        <v>8.81</v>
      </c>
      <c r="Z137" s="95">
        <v>1.1299999999999999</v>
      </c>
      <c r="AA137" s="95" t="s">
        <v>9</v>
      </c>
      <c r="AB137" s="95">
        <v>2.09</v>
      </c>
      <c r="AC137" s="95" t="s">
        <v>19</v>
      </c>
      <c r="AD137" s="74">
        <f t="shared" si="82"/>
        <v>3.2199999999999998</v>
      </c>
      <c r="AE137" s="147">
        <f t="shared" si="84"/>
        <v>0.96284153005464479</v>
      </c>
      <c r="AF137" s="148">
        <f t="shared" si="83"/>
        <v>1.857923497267755E-2</v>
      </c>
      <c r="AG137" s="149">
        <f t="shared" si="85"/>
        <v>0.35191256830601086</v>
      </c>
      <c r="AI137" s="73">
        <v>2</v>
      </c>
      <c r="AJ137" s="74">
        <v>1.86</v>
      </c>
      <c r="AK137" s="74">
        <v>0.43</v>
      </c>
      <c r="AL137" s="74" t="s">
        <v>22</v>
      </c>
      <c r="AM137" s="74">
        <v>0.43</v>
      </c>
      <c r="AN137" s="74" t="s">
        <v>10</v>
      </c>
      <c r="AO137" s="74">
        <f t="shared" si="86"/>
        <v>0.86</v>
      </c>
      <c r="AP137" s="147">
        <f t="shared" ref="AP137:AP154" si="88">AJ137*(1/9.15)</f>
        <v>0.20327868852459016</v>
      </c>
      <c r="AQ137" s="148">
        <f t="shared" si="87"/>
        <v>4.1530054644808745E-2</v>
      </c>
      <c r="AR137" s="149">
        <f t="shared" ref="AR137:AR154" si="89">AO137*(1/9.15)</f>
        <v>9.3989071038251368E-2</v>
      </c>
      <c r="AT137" s="296" t="s">
        <v>174</v>
      </c>
      <c r="AU137" s="297"/>
      <c r="AV137" s="297"/>
      <c r="AW137" s="297"/>
      <c r="AX137" s="297"/>
      <c r="AY137" s="297"/>
      <c r="AZ137" s="297"/>
      <c r="BA137" s="297"/>
      <c r="BB137" s="297"/>
      <c r="BC137" s="298"/>
    </row>
    <row r="138" spans="24:55" ht="15.75" thickBot="1" x14ac:dyDescent="0.3">
      <c r="X138" s="73">
        <v>11</v>
      </c>
      <c r="Y138" s="95">
        <v>9.61</v>
      </c>
      <c r="Z138" s="95">
        <v>0.65</v>
      </c>
      <c r="AA138" s="95" t="s">
        <v>18</v>
      </c>
      <c r="AB138" s="95">
        <v>0.36</v>
      </c>
      <c r="AC138" s="95" t="s">
        <v>18</v>
      </c>
      <c r="AD138" s="74">
        <f t="shared" si="82"/>
        <v>1.01</v>
      </c>
      <c r="AE138" s="147">
        <f t="shared" si="84"/>
        <v>1.0502732240437158</v>
      </c>
      <c r="AF138" s="148">
        <f t="shared" si="83"/>
        <v>8.7431693989071024E-2</v>
      </c>
      <c r="AG138" s="149">
        <f t="shared" si="85"/>
        <v>0.11038251366120218</v>
      </c>
      <c r="AI138" s="73">
        <v>3</v>
      </c>
      <c r="AJ138" s="74">
        <v>2.0099999999999998</v>
      </c>
      <c r="AK138" s="74">
        <v>1.08</v>
      </c>
      <c r="AL138" s="95" t="s">
        <v>10</v>
      </c>
      <c r="AM138" s="74">
        <v>0.5</v>
      </c>
      <c r="AN138" s="95" t="s">
        <v>10</v>
      </c>
      <c r="AO138" s="74">
        <f t="shared" si="86"/>
        <v>1.58</v>
      </c>
      <c r="AP138" s="147">
        <f t="shared" si="88"/>
        <v>0.21967213114754094</v>
      </c>
      <c r="AQ138" s="148">
        <f t="shared" si="87"/>
        <v>1.6393442622950782E-2</v>
      </c>
      <c r="AR138" s="149">
        <f t="shared" si="89"/>
        <v>0.17267759562841531</v>
      </c>
      <c r="AT138" s="69" t="s">
        <v>37</v>
      </c>
      <c r="AU138" s="70" t="s">
        <v>148</v>
      </c>
      <c r="AV138" s="70" t="s">
        <v>149</v>
      </c>
      <c r="AW138" s="70" t="s">
        <v>110</v>
      </c>
      <c r="AX138" s="70" t="s">
        <v>150</v>
      </c>
      <c r="AY138" s="70" t="s">
        <v>112</v>
      </c>
      <c r="AZ138" s="70" t="s">
        <v>153</v>
      </c>
      <c r="BA138" s="71" t="s">
        <v>130</v>
      </c>
      <c r="BB138" s="132" t="s">
        <v>151</v>
      </c>
      <c r="BC138" s="72" t="s">
        <v>152</v>
      </c>
    </row>
    <row r="139" spans="24:55" ht="15.75" thickTop="1" x14ac:dyDescent="0.25">
      <c r="X139" s="73">
        <v>12</v>
      </c>
      <c r="Y139" s="95">
        <v>10.220000000000001</v>
      </c>
      <c r="Z139" s="95">
        <v>0.64</v>
      </c>
      <c r="AA139" s="95" t="s">
        <v>18</v>
      </c>
      <c r="AB139" s="95">
        <v>0.62</v>
      </c>
      <c r="AC139" s="95" t="s">
        <v>9</v>
      </c>
      <c r="AD139" s="95">
        <f t="shared" si="82"/>
        <v>1.26</v>
      </c>
      <c r="AE139" s="147">
        <f t="shared" si="84"/>
        <v>1.1169398907103825</v>
      </c>
      <c r="AF139" s="148">
        <f t="shared" si="83"/>
        <v>6.6666666666666652E-2</v>
      </c>
      <c r="AG139" s="149">
        <f t="shared" si="85"/>
        <v>0.13770491803278689</v>
      </c>
      <c r="AI139" s="73">
        <v>4</v>
      </c>
      <c r="AJ139" s="95">
        <v>5.01</v>
      </c>
      <c r="AK139" s="95">
        <v>0.61</v>
      </c>
      <c r="AL139" s="95" t="s">
        <v>22</v>
      </c>
      <c r="AM139" s="95">
        <v>0.76</v>
      </c>
      <c r="AN139" s="95" t="s">
        <v>10</v>
      </c>
      <c r="AO139" s="74">
        <f t="shared" si="86"/>
        <v>1.37</v>
      </c>
      <c r="AP139" s="147">
        <f t="shared" si="88"/>
        <v>0.54754098360655734</v>
      </c>
      <c r="AQ139" s="148">
        <f t="shared" si="87"/>
        <v>0.32786885245901642</v>
      </c>
      <c r="AR139" s="149">
        <f t="shared" si="89"/>
        <v>0.14972677595628417</v>
      </c>
      <c r="AT139" s="73"/>
      <c r="AU139" s="74"/>
      <c r="AV139" s="74"/>
      <c r="AW139" s="74"/>
      <c r="AX139" s="74"/>
      <c r="AY139" s="74"/>
      <c r="AZ139" s="74"/>
      <c r="BA139" s="75"/>
      <c r="BB139" s="146">
        <v>0</v>
      </c>
      <c r="BC139" s="76"/>
    </row>
    <row r="140" spans="24:55" ht="15.75" thickBot="1" x14ac:dyDescent="0.3">
      <c r="X140" s="77">
        <v>13</v>
      </c>
      <c r="Y140" s="88">
        <v>10.3</v>
      </c>
      <c r="Z140" s="88">
        <v>0.31</v>
      </c>
      <c r="AA140" s="88" t="s">
        <v>9</v>
      </c>
      <c r="AB140" s="88">
        <v>0.84</v>
      </c>
      <c r="AC140" s="88" t="s">
        <v>18</v>
      </c>
      <c r="AD140" s="88">
        <f t="shared" si="82"/>
        <v>1.1499999999999999</v>
      </c>
      <c r="AE140" s="150">
        <f t="shared" si="84"/>
        <v>1.1256830601092898</v>
      </c>
      <c r="AF140" s="151">
        <f t="shared" si="83"/>
        <v>8.7431693989072912E-3</v>
      </c>
      <c r="AG140" s="152">
        <f t="shared" si="85"/>
        <v>0.12568306010928959</v>
      </c>
      <c r="AI140" s="73">
        <v>5</v>
      </c>
      <c r="AJ140" s="95">
        <v>5.3</v>
      </c>
      <c r="AK140" s="95">
        <v>2.42</v>
      </c>
      <c r="AL140" s="95" t="s">
        <v>38</v>
      </c>
      <c r="AM140" s="95">
        <v>2.04</v>
      </c>
      <c r="AN140" s="95" t="s">
        <v>38</v>
      </c>
      <c r="AO140" s="74">
        <f t="shared" si="86"/>
        <v>4.46</v>
      </c>
      <c r="AP140" s="147">
        <f t="shared" si="88"/>
        <v>0.57923497267759561</v>
      </c>
      <c r="AQ140" s="148">
        <f t="shared" si="87"/>
        <v>3.1693989071038264E-2</v>
      </c>
      <c r="AR140" s="149">
        <f t="shared" si="89"/>
        <v>0.48743169398907099</v>
      </c>
      <c r="AT140" s="73">
        <v>1</v>
      </c>
      <c r="AU140" s="74">
        <v>1.97</v>
      </c>
      <c r="AV140" s="74">
        <v>2.67</v>
      </c>
      <c r="AW140" s="74" t="s">
        <v>38</v>
      </c>
      <c r="AX140" s="74">
        <v>0.5</v>
      </c>
      <c r="AY140" s="74" t="s">
        <v>22</v>
      </c>
      <c r="AZ140" s="74">
        <f t="shared" ref="AZ140:AZ151" si="90">AV140+AX140</f>
        <v>3.17</v>
      </c>
      <c r="BA140" s="147">
        <f>AU140*(1/9.15)</f>
        <v>0.21530054644808741</v>
      </c>
      <c r="BB140" s="148">
        <f t="shared" ref="BB140:BB151" si="91">BA140-BA139</f>
        <v>0.21530054644808741</v>
      </c>
      <c r="BC140" s="149">
        <f>AZ140*(1/9.15)</f>
        <v>0.34644808743169397</v>
      </c>
    </row>
    <row r="141" spans="24:55" ht="15.75" thickBot="1" x14ac:dyDescent="0.3">
      <c r="AI141" s="73">
        <v>6</v>
      </c>
      <c r="AJ141" s="95">
        <v>5.3</v>
      </c>
      <c r="AK141" s="95">
        <v>0</v>
      </c>
      <c r="AL141" s="95" t="s">
        <v>10</v>
      </c>
      <c r="AM141" s="95">
        <v>0.77</v>
      </c>
      <c r="AN141" s="95" t="s">
        <v>10</v>
      </c>
      <c r="AO141" s="74">
        <f t="shared" si="86"/>
        <v>0.77</v>
      </c>
      <c r="AP141" s="147">
        <f t="shared" si="88"/>
        <v>0.57923497267759561</v>
      </c>
      <c r="AQ141" s="148">
        <f t="shared" si="87"/>
        <v>0</v>
      </c>
      <c r="AR141" s="149">
        <f t="shared" si="89"/>
        <v>8.4153005464480873E-2</v>
      </c>
      <c r="AT141" s="73">
        <v>2</v>
      </c>
      <c r="AU141" s="74">
        <v>2.38</v>
      </c>
      <c r="AV141" s="74">
        <v>0.66</v>
      </c>
      <c r="AW141" s="74" t="s">
        <v>22</v>
      </c>
      <c r="AX141" s="74">
        <v>0.98</v>
      </c>
      <c r="AY141" s="74" t="s">
        <v>10</v>
      </c>
      <c r="AZ141" s="74">
        <f t="shared" si="90"/>
        <v>1.6400000000000001</v>
      </c>
      <c r="BA141" s="147">
        <f t="shared" ref="BA141:BA151" si="92">AU141*(1/9.15)</f>
        <v>0.26010928961748631</v>
      </c>
      <c r="BB141" s="148">
        <f t="shared" si="91"/>
        <v>4.4808743169398896E-2</v>
      </c>
      <c r="BC141" s="149">
        <f t="shared" ref="BC141:BC150" si="93">AZ141*(1/9.15)</f>
        <v>0.17923497267759564</v>
      </c>
    </row>
    <row r="142" spans="24:55" ht="15.75" thickBot="1" x14ac:dyDescent="0.3">
      <c r="X142" s="296" t="s">
        <v>156</v>
      </c>
      <c r="Y142" s="297"/>
      <c r="Z142" s="297"/>
      <c r="AA142" s="297"/>
      <c r="AB142" s="297"/>
      <c r="AC142" s="297"/>
      <c r="AD142" s="297"/>
      <c r="AE142" s="297"/>
      <c r="AF142" s="297"/>
      <c r="AG142" s="298"/>
      <c r="AI142" s="73">
        <v>7</v>
      </c>
      <c r="AJ142" s="95">
        <v>5.72</v>
      </c>
      <c r="AK142" s="95">
        <v>0.24</v>
      </c>
      <c r="AL142" s="95" t="s">
        <v>22</v>
      </c>
      <c r="AM142" s="95">
        <v>0.84</v>
      </c>
      <c r="AN142" s="95" t="s">
        <v>22</v>
      </c>
      <c r="AO142" s="74">
        <f t="shared" si="86"/>
        <v>1.08</v>
      </c>
      <c r="AP142" s="147">
        <f t="shared" si="88"/>
        <v>0.62513661202185788</v>
      </c>
      <c r="AQ142" s="148">
        <f t="shared" si="87"/>
        <v>4.5901639344262279E-2</v>
      </c>
      <c r="AR142" s="149">
        <f t="shared" si="89"/>
        <v>0.11803278688524591</v>
      </c>
      <c r="AT142" s="73">
        <v>3</v>
      </c>
      <c r="AU142" s="74">
        <v>5</v>
      </c>
      <c r="AV142" s="74">
        <v>0.61</v>
      </c>
      <c r="AW142" s="95" t="s">
        <v>22</v>
      </c>
      <c r="AX142" s="74">
        <v>0.74</v>
      </c>
      <c r="AY142" s="95" t="s">
        <v>10</v>
      </c>
      <c r="AZ142" s="74">
        <f t="shared" si="90"/>
        <v>1.35</v>
      </c>
      <c r="BA142" s="147">
        <f t="shared" si="92"/>
        <v>0.54644808743169393</v>
      </c>
      <c r="BB142" s="148">
        <f t="shared" si="91"/>
        <v>0.28633879781420762</v>
      </c>
      <c r="BC142" s="149">
        <f t="shared" si="93"/>
        <v>0.14754098360655737</v>
      </c>
    </row>
    <row r="143" spans="24:55" ht="15.75" thickBot="1" x14ac:dyDescent="0.3">
      <c r="X143" s="69" t="s">
        <v>37</v>
      </c>
      <c r="Y143" s="70" t="s">
        <v>148</v>
      </c>
      <c r="Z143" s="70" t="s">
        <v>149</v>
      </c>
      <c r="AA143" s="70" t="s">
        <v>110</v>
      </c>
      <c r="AB143" s="70" t="s">
        <v>150</v>
      </c>
      <c r="AC143" s="70" t="s">
        <v>112</v>
      </c>
      <c r="AD143" s="70" t="s">
        <v>153</v>
      </c>
      <c r="AE143" s="71" t="s">
        <v>130</v>
      </c>
      <c r="AF143" s="132" t="s">
        <v>151</v>
      </c>
      <c r="AG143" s="72" t="s">
        <v>152</v>
      </c>
      <c r="AI143" s="73">
        <v>8</v>
      </c>
      <c r="AJ143" s="95">
        <v>5.84</v>
      </c>
      <c r="AK143" s="95">
        <v>0.2</v>
      </c>
      <c r="AL143" s="95" t="s">
        <v>22</v>
      </c>
      <c r="AM143" s="95">
        <v>2.0299999999999998</v>
      </c>
      <c r="AN143" s="95" t="s">
        <v>38</v>
      </c>
      <c r="AO143" s="74">
        <f t="shared" si="86"/>
        <v>2.23</v>
      </c>
      <c r="AP143" s="147">
        <f t="shared" si="88"/>
        <v>0.63825136612021849</v>
      </c>
      <c r="AQ143" s="148">
        <f t="shared" si="87"/>
        <v>1.3114754098360604E-2</v>
      </c>
      <c r="AR143" s="149">
        <f t="shared" si="89"/>
        <v>0.2437158469945355</v>
      </c>
      <c r="AT143" s="73">
        <v>4</v>
      </c>
      <c r="AU143" s="95">
        <v>5.26</v>
      </c>
      <c r="AV143" s="95">
        <v>2.4500000000000002</v>
      </c>
      <c r="AW143" s="95" t="s">
        <v>38</v>
      </c>
      <c r="AX143" s="95">
        <v>2.04</v>
      </c>
      <c r="AY143" s="95" t="s">
        <v>38</v>
      </c>
      <c r="AZ143" s="74">
        <f t="shared" si="90"/>
        <v>4.49</v>
      </c>
      <c r="BA143" s="147">
        <f t="shared" si="92"/>
        <v>0.57486338797814207</v>
      </c>
      <c r="BB143" s="148">
        <f t="shared" si="91"/>
        <v>2.8415300546448141E-2</v>
      </c>
      <c r="BC143" s="149">
        <f t="shared" si="93"/>
        <v>0.49071038251366123</v>
      </c>
    </row>
    <row r="144" spans="24:55" ht="15.75" thickTop="1" x14ac:dyDescent="0.25">
      <c r="X144" s="73"/>
      <c r="Y144" s="74"/>
      <c r="Z144" s="74"/>
      <c r="AA144" s="74"/>
      <c r="AB144" s="74"/>
      <c r="AC144" s="74"/>
      <c r="AD144" s="74"/>
      <c r="AE144" s="75"/>
      <c r="AF144" s="146">
        <v>0</v>
      </c>
      <c r="AG144" s="76"/>
      <c r="AI144" s="73">
        <v>9</v>
      </c>
      <c r="AJ144" s="95">
        <v>7.53</v>
      </c>
      <c r="AK144" s="95">
        <v>1.06</v>
      </c>
      <c r="AL144" s="95" t="s">
        <v>22</v>
      </c>
      <c r="AM144" s="95">
        <v>2.67</v>
      </c>
      <c r="AN144" s="95" t="s">
        <v>22</v>
      </c>
      <c r="AO144" s="74">
        <f t="shared" si="86"/>
        <v>3.73</v>
      </c>
      <c r="AP144" s="147">
        <f t="shared" si="88"/>
        <v>0.82295081967213113</v>
      </c>
      <c r="AQ144" s="148">
        <f t="shared" si="87"/>
        <v>0.18469945355191264</v>
      </c>
      <c r="AR144" s="149">
        <f t="shared" si="89"/>
        <v>0.40765027322404368</v>
      </c>
      <c r="AT144" s="73">
        <v>5</v>
      </c>
      <c r="AU144" s="95">
        <v>7.51</v>
      </c>
      <c r="AV144" s="95">
        <v>3.61</v>
      </c>
      <c r="AW144" s="95" t="s">
        <v>10</v>
      </c>
      <c r="AX144" s="95">
        <v>1.44</v>
      </c>
      <c r="AY144" s="95" t="s">
        <v>10</v>
      </c>
      <c r="AZ144" s="74">
        <f t="shared" si="90"/>
        <v>5.05</v>
      </c>
      <c r="BA144" s="147">
        <f t="shared" si="92"/>
        <v>0.82076502732240431</v>
      </c>
      <c r="BB144" s="148">
        <f t="shared" si="91"/>
        <v>0.24590163934426224</v>
      </c>
      <c r="BC144" s="149">
        <f t="shared" si="93"/>
        <v>0.55191256830601088</v>
      </c>
    </row>
    <row r="145" spans="24:55" x14ac:dyDescent="0.25">
      <c r="X145" s="73">
        <v>1</v>
      </c>
      <c r="Y145" s="74">
        <v>1.98</v>
      </c>
      <c r="Z145" s="74">
        <v>0.92</v>
      </c>
      <c r="AA145" s="74" t="s">
        <v>18</v>
      </c>
      <c r="AB145" s="74">
        <v>0.49</v>
      </c>
      <c r="AC145" s="74" t="s">
        <v>38</v>
      </c>
      <c r="AD145" s="74">
        <f t="shared" ref="AD145:AD158" si="94">Z145+AB145</f>
        <v>1.4100000000000001</v>
      </c>
      <c r="AE145" s="147">
        <f>Y145*(1/9.15)</f>
        <v>0.21639344262295082</v>
      </c>
      <c r="AF145" s="148">
        <f t="shared" ref="AF145:AF158" si="95">AE145-AE144</f>
        <v>0.21639344262295082</v>
      </c>
      <c r="AG145" s="149">
        <f>AD145*(1/9.15)</f>
        <v>0.1540983606557377</v>
      </c>
      <c r="AI145" s="73">
        <v>10</v>
      </c>
      <c r="AJ145" s="95">
        <v>7.92</v>
      </c>
      <c r="AK145" s="95">
        <v>1.65</v>
      </c>
      <c r="AL145" s="95" t="s">
        <v>22</v>
      </c>
      <c r="AM145" s="95">
        <v>0.79</v>
      </c>
      <c r="AN145" s="95" t="s">
        <v>10</v>
      </c>
      <c r="AO145" s="74">
        <f t="shared" si="86"/>
        <v>2.44</v>
      </c>
      <c r="AP145" s="147">
        <f t="shared" si="88"/>
        <v>0.86557377049180328</v>
      </c>
      <c r="AQ145" s="148">
        <f t="shared" si="87"/>
        <v>4.2622950819672156E-2</v>
      </c>
      <c r="AR145" s="149">
        <f t="shared" si="89"/>
        <v>0.26666666666666666</v>
      </c>
      <c r="AT145" s="73">
        <v>6</v>
      </c>
      <c r="AU145" s="95">
        <v>7.93</v>
      </c>
      <c r="AV145" s="95">
        <v>2.2000000000000002</v>
      </c>
      <c r="AW145" s="95" t="s">
        <v>10</v>
      </c>
      <c r="AX145" s="95">
        <v>0.81</v>
      </c>
      <c r="AY145" s="95" t="s">
        <v>10</v>
      </c>
      <c r="AZ145" s="74">
        <f t="shared" si="90"/>
        <v>3.0100000000000002</v>
      </c>
      <c r="BA145" s="147">
        <f t="shared" si="92"/>
        <v>0.86666666666666659</v>
      </c>
      <c r="BB145" s="148">
        <f t="shared" si="91"/>
        <v>4.5901639344262279E-2</v>
      </c>
      <c r="BC145" s="149">
        <f t="shared" si="93"/>
        <v>0.32896174863387978</v>
      </c>
    </row>
    <row r="146" spans="24:55" x14ac:dyDescent="0.25">
      <c r="X146" s="73">
        <v>2</v>
      </c>
      <c r="Y146" s="74">
        <v>5.0199999999999996</v>
      </c>
      <c r="Z146" s="74">
        <v>0.68</v>
      </c>
      <c r="AA146" s="74" t="s">
        <v>18</v>
      </c>
      <c r="AB146" s="74">
        <v>0.95</v>
      </c>
      <c r="AC146" s="74" t="s">
        <v>9</v>
      </c>
      <c r="AD146" s="74">
        <f t="shared" si="94"/>
        <v>1.63</v>
      </c>
      <c r="AE146" s="147">
        <f t="shared" ref="AE146:AE158" si="96">Y146*(1/9.15)</f>
        <v>0.54863387978142075</v>
      </c>
      <c r="AF146" s="148">
        <f t="shared" si="95"/>
        <v>0.33224043715846996</v>
      </c>
      <c r="AG146" s="149">
        <f t="shared" ref="AG146:AG158" si="97">AD146*(1/9.15)</f>
        <v>0.17814207650273223</v>
      </c>
      <c r="AI146" s="73">
        <v>11</v>
      </c>
      <c r="AJ146" s="95">
        <v>8.0399999999999991</v>
      </c>
      <c r="AK146" s="95">
        <v>0</v>
      </c>
      <c r="AL146" s="95" t="s">
        <v>22</v>
      </c>
      <c r="AM146" s="95">
        <v>1.72</v>
      </c>
      <c r="AN146" s="95" t="s">
        <v>22</v>
      </c>
      <c r="AO146" s="74">
        <f t="shared" si="86"/>
        <v>1.72</v>
      </c>
      <c r="AP146" s="147">
        <f t="shared" si="88"/>
        <v>0.87868852459016378</v>
      </c>
      <c r="AQ146" s="148">
        <f t="shared" si="87"/>
        <v>1.3114754098360493E-2</v>
      </c>
      <c r="AR146" s="149">
        <f t="shared" si="89"/>
        <v>0.18797814207650274</v>
      </c>
      <c r="AT146" s="73">
        <v>7</v>
      </c>
      <c r="AU146" s="95">
        <v>8.6300000000000008</v>
      </c>
      <c r="AV146" s="95">
        <v>2.2799999999999998</v>
      </c>
      <c r="AW146" s="95" t="s">
        <v>38</v>
      </c>
      <c r="AX146" s="95">
        <v>0.49</v>
      </c>
      <c r="AY146" s="95" t="s">
        <v>10</v>
      </c>
      <c r="AZ146" s="74">
        <f t="shared" si="90"/>
        <v>2.7699999999999996</v>
      </c>
      <c r="BA146" s="147">
        <f t="shared" si="92"/>
        <v>0.94316939890710383</v>
      </c>
      <c r="BB146" s="148">
        <f t="shared" si="91"/>
        <v>7.6502732240437243E-2</v>
      </c>
      <c r="BC146" s="149">
        <f t="shared" si="93"/>
        <v>0.30273224043715841</v>
      </c>
    </row>
    <row r="147" spans="24:55" x14ac:dyDescent="0.25">
      <c r="X147" s="73">
        <v>3</v>
      </c>
      <c r="Y147" s="74">
        <v>5.29</v>
      </c>
      <c r="Z147" s="74">
        <v>2.4</v>
      </c>
      <c r="AA147" s="95" t="s">
        <v>19</v>
      </c>
      <c r="AB147" s="74">
        <v>0.86</v>
      </c>
      <c r="AC147" s="95" t="s">
        <v>9</v>
      </c>
      <c r="AD147" s="74">
        <f t="shared" si="94"/>
        <v>3.26</v>
      </c>
      <c r="AE147" s="147">
        <f t="shared" si="96"/>
        <v>0.57814207650273219</v>
      </c>
      <c r="AF147" s="148">
        <f t="shared" si="95"/>
        <v>2.9508196721311442E-2</v>
      </c>
      <c r="AG147" s="149">
        <f t="shared" si="97"/>
        <v>0.35628415300546445</v>
      </c>
      <c r="AI147" s="73">
        <v>12</v>
      </c>
      <c r="AJ147" s="95">
        <v>8.65</v>
      </c>
      <c r="AK147" s="95">
        <v>1.08</v>
      </c>
      <c r="AL147" s="95" t="s">
        <v>22</v>
      </c>
      <c r="AM147" s="95">
        <v>1.04</v>
      </c>
      <c r="AN147" s="95" t="s">
        <v>22</v>
      </c>
      <c r="AO147" s="74">
        <f t="shared" si="86"/>
        <v>2.12</v>
      </c>
      <c r="AP147" s="147">
        <f t="shared" si="88"/>
        <v>0.94535519125683065</v>
      </c>
      <c r="AQ147" s="148">
        <f t="shared" si="87"/>
        <v>6.6666666666666874E-2</v>
      </c>
      <c r="AR147" s="149">
        <f t="shared" si="89"/>
        <v>0.23169398907103825</v>
      </c>
      <c r="AT147" s="73">
        <v>8</v>
      </c>
      <c r="AU147" s="95">
        <v>8.82</v>
      </c>
      <c r="AV147" s="95">
        <v>0.66</v>
      </c>
      <c r="AW147" s="95" t="s">
        <v>10</v>
      </c>
      <c r="AX147" s="95">
        <v>0.65</v>
      </c>
      <c r="AY147" s="95" t="s">
        <v>10</v>
      </c>
      <c r="AZ147" s="74">
        <f t="shared" si="90"/>
        <v>1.31</v>
      </c>
      <c r="BA147" s="147">
        <f t="shared" si="92"/>
        <v>0.9639344262295082</v>
      </c>
      <c r="BB147" s="148">
        <f t="shared" si="91"/>
        <v>2.0765027322404372E-2</v>
      </c>
      <c r="BC147" s="149">
        <f t="shared" si="93"/>
        <v>0.14316939890710384</v>
      </c>
    </row>
    <row r="148" spans="24:55" x14ac:dyDescent="0.25">
      <c r="X148" s="73">
        <v>4</v>
      </c>
      <c r="Y148" s="95">
        <v>5.84</v>
      </c>
      <c r="Z148" s="95">
        <v>0.23</v>
      </c>
      <c r="AA148" s="95" t="s">
        <v>19</v>
      </c>
      <c r="AB148" s="95">
        <v>2</v>
      </c>
      <c r="AC148" s="95" t="s">
        <v>19</v>
      </c>
      <c r="AD148" s="74">
        <f t="shared" si="94"/>
        <v>2.23</v>
      </c>
      <c r="AE148" s="147">
        <f t="shared" si="96"/>
        <v>0.63825136612021849</v>
      </c>
      <c r="AF148" s="148">
        <f t="shared" si="95"/>
        <v>6.0109289617486295E-2</v>
      </c>
      <c r="AG148" s="149">
        <f t="shared" si="97"/>
        <v>0.2437158469945355</v>
      </c>
      <c r="AI148" s="73">
        <v>13</v>
      </c>
      <c r="AJ148" s="95">
        <v>8.7899999999999991</v>
      </c>
      <c r="AK148" s="95">
        <v>1.17</v>
      </c>
      <c r="AL148" s="95" t="s">
        <v>22</v>
      </c>
      <c r="AM148" s="95">
        <v>0.61</v>
      </c>
      <c r="AN148" s="95" t="s">
        <v>10</v>
      </c>
      <c r="AO148" s="74">
        <f t="shared" si="86"/>
        <v>1.7799999999999998</v>
      </c>
      <c r="AP148" s="147">
        <f t="shared" si="88"/>
        <v>0.96065573770491786</v>
      </c>
      <c r="AQ148" s="148">
        <f t="shared" si="87"/>
        <v>1.5300546448087204E-2</v>
      </c>
      <c r="AR148" s="149">
        <f t="shared" si="89"/>
        <v>0.19453551912568304</v>
      </c>
      <c r="AT148" s="73">
        <v>9</v>
      </c>
      <c r="AU148" s="95">
        <v>9.1300000000000008</v>
      </c>
      <c r="AV148" s="95">
        <v>0.98</v>
      </c>
      <c r="AW148" s="95" t="s">
        <v>10</v>
      </c>
      <c r="AX148" s="95">
        <v>0.86</v>
      </c>
      <c r="AY148" s="95" t="s">
        <v>10</v>
      </c>
      <c r="AZ148" s="74">
        <f t="shared" si="90"/>
        <v>1.8399999999999999</v>
      </c>
      <c r="BA148" s="147">
        <f t="shared" si="92"/>
        <v>0.99781420765027329</v>
      </c>
      <c r="BB148" s="148">
        <f t="shared" si="91"/>
        <v>3.3879781420765087E-2</v>
      </c>
      <c r="BC148" s="149">
        <f t="shared" si="93"/>
        <v>0.20109289617486337</v>
      </c>
    </row>
    <row r="149" spans="24:55" x14ac:dyDescent="0.25">
      <c r="X149" s="73">
        <v>5</v>
      </c>
      <c r="Y149" s="95">
        <v>6.07</v>
      </c>
      <c r="Z149" s="95">
        <v>0.17</v>
      </c>
      <c r="AA149" s="95" t="s">
        <v>19</v>
      </c>
      <c r="AB149" s="95">
        <v>2.04</v>
      </c>
      <c r="AC149" s="95" t="s">
        <v>19</v>
      </c>
      <c r="AD149" s="74">
        <f t="shared" si="94"/>
        <v>2.21</v>
      </c>
      <c r="AE149" s="147">
        <f t="shared" si="96"/>
        <v>0.66338797814207651</v>
      </c>
      <c r="AF149" s="148">
        <f t="shared" si="95"/>
        <v>2.5136612021858018E-2</v>
      </c>
      <c r="AG149" s="149">
        <f t="shared" si="97"/>
        <v>0.24153005464480873</v>
      </c>
      <c r="AI149" s="73">
        <v>14</v>
      </c>
      <c r="AJ149" s="95">
        <v>8.8800000000000008</v>
      </c>
      <c r="AK149" s="95">
        <v>0.1</v>
      </c>
      <c r="AL149" s="95" t="s">
        <v>22</v>
      </c>
      <c r="AM149" s="95">
        <v>2.11</v>
      </c>
      <c r="AN149" s="95" t="s">
        <v>38</v>
      </c>
      <c r="AO149" s="74">
        <f t="shared" si="86"/>
        <v>2.21</v>
      </c>
      <c r="AP149" s="147">
        <f t="shared" si="88"/>
        <v>0.97049180327868856</v>
      </c>
      <c r="AQ149" s="148">
        <f t="shared" si="87"/>
        <v>9.8360655737707026E-3</v>
      </c>
      <c r="AR149" s="149">
        <f t="shared" si="89"/>
        <v>0.24153005464480873</v>
      </c>
      <c r="AT149" s="73">
        <v>10</v>
      </c>
      <c r="AU149" s="95">
        <v>9.61</v>
      </c>
      <c r="AV149" s="95">
        <v>0.7</v>
      </c>
      <c r="AW149" s="95" t="s">
        <v>10</v>
      </c>
      <c r="AX149" s="95">
        <v>1.38</v>
      </c>
      <c r="AY149" s="95" t="s">
        <v>22</v>
      </c>
      <c r="AZ149" s="74">
        <f t="shared" si="90"/>
        <v>2.08</v>
      </c>
      <c r="BA149" s="147">
        <f t="shared" si="92"/>
        <v>1.0502732240437158</v>
      </c>
      <c r="BB149" s="148">
        <f t="shared" si="91"/>
        <v>5.2459016393442526E-2</v>
      </c>
      <c r="BC149" s="149">
        <f t="shared" si="93"/>
        <v>0.22732240437158471</v>
      </c>
    </row>
    <row r="150" spans="24:55" x14ac:dyDescent="0.25">
      <c r="X150" s="73">
        <v>6</v>
      </c>
      <c r="Y150" s="95">
        <v>7.93</v>
      </c>
      <c r="Z150" s="95">
        <v>1.57</v>
      </c>
      <c r="AA150" s="95" t="s">
        <v>18</v>
      </c>
      <c r="AB150" s="95">
        <v>0.77</v>
      </c>
      <c r="AC150" s="95" t="s">
        <v>9</v>
      </c>
      <c r="AD150" s="74">
        <f t="shared" si="94"/>
        <v>2.34</v>
      </c>
      <c r="AE150" s="147">
        <f t="shared" si="96"/>
        <v>0.86666666666666659</v>
      </c>
      <c r="AF150" s="148">
        <f t="shared" si="95"/>
        <v>0.20327868852459008</v>
      </c>
      <c r="AG150" s="149">
        <f t="shared" si="97"/>
        <v>0.25573770491803277</v>
      </c>
      <c r="AI150" s="73">
        <v>15</v>
      </c>
      <c r="AJ150" s="95">
        <v>9.15</v>
      </c>
      <c r="AK150" s="95">
        <v>0</v>
      </c>
      <c r="AL150" s="95" t="s">
        <v>22</v>
      </c>
      <c r="AM150" s="95">
        <v>0.84</v>
      </c>
      <c r="AN150" s="95" t="s">
        <v>10</v>
      </c>
      <c r="AO150" s="74">
        <f t="shared" si="86"/>
        <v>0.84</v>
      </c>
      <c r="AP150" s="147">
        <f t="shared" si="88"/>
        <v>1</v>
      </c>
      <c r="AQ150" s="148">
        <f t="shared" si="87"/>
        <v>2.9508196721311442E-2</v>
      </c>
      <c r="AR150" s="149">
        <f t="shared" si="89"/>
        <v>9.1803278688524587E-2</v>
      </c>
      <c r="AT150" s="73">
        <v>11</v>
      </c>
      <c r="AU150" s="95">
        <v>10.27</v>
      </c>
      <c r="AV150" s="95">
        <v>1.29</v>
      </c>
      <c r="AW150" s="95" t="s">
        <v>22</v>
      </c>
      <c r="AX150" s="95">
        <v>1.76</v>
      </c>
      <c r="AY150" s="95" t="s">
        <v>10</v>
      </c>
      <c r="AZ150" s="74">
        <f t="shared" si="90"/>
        <v>3.05</v>
      </c>
      <c r="BA150" s="147">
        <f t="shared" si="92"/>
        <v>1.1224043715846994</v>
      </c>
      <c r="BB150" s="148">
        <f t="shared" si="91"/>
        <v>7.2131147540983598E-2</v>
      </c>
      <c r="BC150" s="149">
        <f t="shared" si="93"/>
        <v>0.33333333333333331</v>
      </c>
    </row>
    <row r="151" spans="24:55" ht="15.75" thickBot="1" x14ac:dyDescent="0.3">
      <c r="X151" s="73">
        <v>7</v>
      </c>
      <c r="Y151" s="95">
        <v>8.0299999999999994</v>
      </c>
      <c r="Z151" s="95">
        <v>0</v>
      </c>
      <c r="AA151" s="95" t="s">
        <v>18</v>
      </c>
      <c r="AB151" s="95">
        <v>1.75</v>
      </c>
      <c r="AC151" s="95" t="s">
        <v>22</v>
      </c>
      <c r="AD151" s="74">
        <f t="shared" si="94"/>
        <v>1.75</v>
      </c>
      <c r="AE151" s="147">
        <f t="shared" si="96"/>
        <v>0.87759562841530048</v>
      </c>
      <c r="AF151" s="148">
        <f t="shared" si="95"/>
        <v>1.0928961748633892E-2</v>
      </c>
      <c r="AG151" s="149">
        <f t="shared" si="97"/>
        <v>0.19125683060109289</v>
      </c>
      <c r="AI151" s="73">
        <v>16</v>
      </c>
      <c r="AJ151" s="95">
        <v>9.65</v>
      </c>
      <c r="AK151" s="95">
        <v>0.65</v>
      </c>
      <c r="AL151" s="95" t="s">
        <v>22</v>
      </c>
      <c r="AM151" s="95">
        <v>0.28000000000000003</v>
      </c>
      <c r="AN151" s="95" t="s">
        <v>22</v>
      </c>
      <c r="AO151" s="74">
        <f t="shared" si="86"/>
        <v>0.93</v>
      </c>
      <c r="AP151" s="147">
        <f t="shared" si="88"/>
        <v>1.0546448087431695</v>
      </c>
      <c r="AQ151" s="148">
        <f t="shared" si="87"/>
        <v>5.464480874316946E-2</v>
      </c>
      <c r="AR151" s="149">
        <f t="shared" si="89"/>
        <v>0.10163934426229508</v>
      </c>
      <c r="AT151" s="77">
        <v>12</v>
      </c>
      <c r="AU151" s="88">
        <v>10.38</v>
      </c>
      <c r="AV151" s="88">
        <v>0.61</v>
      </c>
      <c r="AW151" s="88" t="s">
        <v>10</v>
      </c>
      <c r="AX151" s="88">
        <v>2.1</v>
      </c>
      <c r="AY151" s="88" t="s">
        <v>38</v>
      </c>
      <c r="AZ151" s="78">
        <f t="shared" si="90"/>
        <v>2.71</v>
      </c>
      <c r="BA151" s="150">
        <f t="shared" si="92"/>
        <v>1.1344262295081968</v>
      </c>
      <c r="BB151" s="151">
        <f t="shared" si="91"/>
        <v>1.2021857923497414E-2</v>
      </c>
      <c r="BC151" s="152">
        <f>AZ151*(1/9.15)</f>
        <v>0.2961748633879781</v>
      </c>
    </row>
    <row r="152" spans="24:55" ht="15.75" thickBot="1" x14ac:dyDescent="0.3">
      <c r="X152" s="73">
        <v>8</v>
      </c>
      <c r="Y152" s="95">
        <v>8.1300000000000008</v>
      </c>
      <c r="Z152" s="95">
        <v>0.82</v>
      </c>
      <c r="AA152" s="95" t="s">
        <v>18</v>
      </c>
      <c r="AB152" s="95">
        <v>0.1</v>
      </c>
      <c r="AC152" s="95" t="s">
        <v>18</v>
      </c>
      <c r="AD152" s="74">
        <f t="shared" si="94"/>
        <v>0.91999999999999993</v>
      </c>
      <c r="AE152" s="147">
        <f t="shared" si="96"/>
        <v>0.88852459016393448</v>
      </c>
      <c r="AF152" s="148">
        <f t="shared" si="95"/>
        <v>1.0928961748634003E-2</v>
      </c>
      <c r="AG152" s="149">
        <f t="shared" si="97"/>
        <v>0.10054644808743168</v>
      </c>
      <c r="AI152" s="73">
        <v>17</v>
      </c>
      <c r="AJ152" s="95">
        <v>10.16</v>
      </c>
      <c r="AK152" s="95">
        <v>0</v>
      </c>
      <c r="AL152" s="95" t="s">
        <v>22</v>
      </c>
      <c r="AM152" s="95">
        <v>0.63</v>
      </c>
      <c r="AN152" s="95" t="s">
        <v>22</v>
      </c>
      <c r="AO152" s="74">
        <f t="shared" si="86"/>
        <v>0.63</v>
      </c>
      <c r="AP152" s="147">
        <f t="shared" si="88"/>
        <v>1.1103825136612022</v>
      </c>
      <c r="AQ152" s="148">
        <f t="shared" si="87"/>
        <v>5.573770491803276E-2</v>
      </c>
      <c r="AR152" s="149">
        <f t="shared" si="89"/>
        <v>6.8852459016393447E-2</v>
      </c>
    </row>
    <row r="153" spans="24:55" ht="15.75" thickBot="1" x14ac:dyDescent="0.3">
      <c r="X153" s="73">
        <v>9</v>
      </c>
      <c r="Y153" s="95">
        <v>8.65</v>
      </c>
      <c r="Z153" s="95">
        <v>2.27</v>
      </c>
      <c r="AA153" s="95" t="s">
        <v>19</v>
      </c>
      <c r="AB153" s="95">
        <v>2</v>
      </c>
      <c r="AC153" s="95" t="s">
        <v>18</v>
      </c>
      <c r="AD153" s="74">
        <f t="shared" si="94"/>
        <v>4.2699999999999996</v>
      </c>
      <c r="AE153" s="147">
        <f t="shared" si="96"/>
        <v>0.94535519125683065</v>
      </c>
      <c r="AF153" s="148">
        <f t="shared" si="95"/>
        <v>5.6830601092896171E-2</v>
      </c>
      <c r="AG153" s="149">
        <f t="shared" si="97"/>
        <v>0.46666666666666662</v>
      </c>
      <c r="AI153" s="73">
        <v>18</v>
      </c>
      <c r="AJ153" s="95">
        <v>10.3</v>
      </c>
      <c r="AK153" s="95">
        <v>0</v>
      </c>
      <c r="AL153" s="95" t="s">
        <v>10</v>
      </c>
      <c r="AM153" s="95">
        <v>2.23</v>
      </c>
      <c r="AN153" s="95" t="s">
        <v>38</v>
      </c>
      <c r="AO153" s="74">
        <f t="shared" si="86"/>
        <v>2.23</v>
      </c>
      <c r="AP153" s="147">
        <f t="shared" si="88"/>
        <v>1.1256830601092898</v>
      </c>
      <c r="AQ153" s="148">
        <f t="shared" si="87"/>
        <v>1.5300546448087537E-2</v>
      </c>
      <c r="AR153" s="149">
        <f t="shared" si="89"/>
        <v>0.2437158469945355</v>
      </c>
      <c r="AT153" s="296" t="s">
        <v>175</v>
      </c>
      <c r="AU153" s="297"/>
      <c r="AV153" s="297"/>
      <c r="AW153" s="297"/>
      <c r="AX153" s="297"/>
      <c r="AY153" s="297"/>
      <c r="AZ153" s="297"/>
      <c r="BA153" s="297"/>
      <c r="BB153" s="297"/>
      <c r="BC153" s="298"/>
    </row>
    <row r="154" spans="24:55" ht="15.75" thickBot="1" x14ac:dyDescent="0.3">
      <c r="X154" s="73">
        <v>10</v>
      </c>
      <c r="Y154" s="95">
        <v>8.7899999999999991</v>
      </c>
      <c r="Z154" s="95">
        <v>0.39</v>
      </c>
      <c r="AA154" s="95" t="s">
        <v>18</v>
      </c>
      <c r="AB154" s="95">
        <v>1.44</v>
      </c>
      <c r="AC154" s="95" t="s">
        <v>18</v>
      </c>
      <c r="AD154" s="74">
        <f t="shared" si="94"/>
        <v>1.83</v>
      </c>
      <c r="AE154" s="147">
        <f t="shared" si="96"/>
        <v>0.96065573770491786</v>
      </c>
      <c r="AF154" s="148">
        <f t="shared" si="95"/>
        <v>1.5300546448087204E-2</v>
      </c>
      <c r="AG154" s="149">
        <f t="shared" si="97"/>
        <v>0.2</v>
      </c>
      <c r="AI154" s="77">
        <v>19</v>
      </c>
      <c r="AJ154" s="88">
        <v>10.3</v>
      </c>
      <c r="AK154" s="88">
        <v>0.45</v>
      </c>
      <c r="AL154" s="88" t="s">
        <v>10</v>
      </c>
      <c r="AM154" s="88">
        <v>0.91</v>
      </c>
      <c r="AN154" s="88" t="s">
        <v>22</v>
      </c>
      <c r="AO154" s="78">
        <f t="shared" si="86"/>
        <v>1.36</v>
      </c>
      <c r="AP154" s="150">
        <f t="shared" si="88"/>
        <v>1.1256830601092898</v>
      </c>
      <c r="AQ154" s="151">
        <f t="shared" si="87"/>
        <v>0</v>
      </c>
      <c r="AR154" s="152">
        <f t="shared" si="89"/>
        <v>0.14863387978142076</v>
      </c>
      <c r="AT154" s="69" t="s">
        <v>37</v>
      </c>
      <c r="AU154" s="70" t="s">
        <v>148</v>
      </c>
      <c r="AV154" s="70" t="s">
        <v>149</v>
      </c>
      <c r="AW154" s="70" t="s">
        <v>110</v>
      </c>
      <c r="AX154" s="70" t="s">
        <v>150</v>
      </c>
      <c r="AY154" s="70" t="s">
        <v>112</v>
      </c>
      <c r="AZ154" s="70" t="s">
        <v>153</v>
      </c>
      <c r="BA154" s="71" t="s">
        <v>130</v>
      </c>
      <c r="BB154" s="132" t="s">
        <v>151</v>
      </c>
      <c r="BC154" s="72" t="s">
        <v>152</v>
      </c>
    </row>
    <row r="155" spans="24:55" ht="15.75" thickBot="1" x14ac:dyDescent="0.3">
      <c r="X155" s="73">
        <v>11</v>
      </c>
      <c r="Y155" s="95">
        <v>8.8699999999999992</v>
      </c>
      <c r="Z155" s="95">
        <v>0</v>
      </c>
      <c r="AA155" s="95" t="s">
        <v>18</v>
      </c>
      <c r="AB155" s="95">
        <v>1.41</v>
      </c>
      <c r="AC155" s="95" t="s">
        <v>18</v>
      </c>
      <c r="AD155" s="74">
        <f t="shared" si="94"/>
        <v>1.41</v>
      </c>
      <c r="AE155" s="147">
        <f t="shared" si="96"/>
        <v>0.96939890710382504</v>
      </c>
      <c r="AF155" s="148">
        <f t="shared" si="95"/>
        <v>8.7431693989071801E-3</v>
      </c>
      <c r="AG155" s="149">
        <f t="shared" si="97"/>
        <v>0.1540983606557377</v>
      </c>
      <c r="AT155" s="73"/>
      <c r="AU155" s="74"/>
      <c r="AV155" s="74"/>
      <c r="AW155" s="74"/>
      <c r="AX155" s="74"/>
      <c r="AY155" s="74"/>
      <c r="AZ155" s="74"/>
      <c r="BA155" s="75"/>
      <c r="BB155" s="146">
        <v>0</v>
      </c>
      <c r="BC155" s="76"/>
    </row>
    <row r="156" spans="24:55" ht="15.75" thickBot="1" x14ac:dyDescent="0.3">
      <c r="X156" s="73">
        <v>12</v>
      </c>
      <c r="Y156" s="95">
        <v>9.6199999999999992</v>
      </c>
      <c r="Z156" s="95">
        <v>0.61</v>
      </c>
      <c r="AA156" s="95" t="s">
        <v>22</v>
      </c>
      <c r="AB156" s="95">
        <v>0.32</v>
      </c>
      <c r="AC156" s="95" t="s">
        <v>22</v>
      </c>
      <c r="AD156" s="95">
        <f t="shared" si="94"/>
        <v>0.92999999999999994</v>
      </c>
      <c r="AE156" s="147">
        <f t="shared" si="96"/>
        <v>1.0513661202185791</v>
      </c>
      <c r="AF156" s="148">
        <f t="shared" si="95"/>
        <v>8.1967213114754078E-2</v>
      </c>
      <c r="AG156" s="149">
        <f t="shared" si="97"/>
        <v>0.10163934426229507</v>
      </c>
      <c r="AI156" s="296" t="s">
        <v>165</v>
      </c>
      <c r="AJ156" s="297"/>
      <c r="AK156" s="297"/>
      <c r="AL156" s="297"/>
      <c r="AM156" s="297"/>
      <c r="AN156" s="297"/>
      <c r="AO156" s="297"/>
      <c r="AP156" s="297"/>
      <c r="AQ156" s="297"/>
      <c r="AR156" s="298"/>
      <c r="AT156" s="73">
        <v>1</v>
      </c>
      <c r="AU156" s="74">
        <v>5.29</v>
      </c>
      <c r="AV156" s="74">
        <v>2.4300000000000002</v>
      </c>
      <c r="AW156" s="74" t="s">
        <v>38</v>
      </c>
      <c r="AX156" s="74">
        <v>2.04</v>
      </c>
      <c r="AY156" s="74" t="s">
        <v>38</v>
      </c>
      <c r="AZ156" s="74">
        <f t="shared" ref="AZ156:AZ164" si="98">AV156+AX156</f>
        <v>4.4700000000000006</v>
      </c>
      <c r="BA156" s="147">
        <f>AU156*(1/9.15)</f>
        <v>0.57814207650273219</v>
      </c>
      <c r="BB156" s="148">
        <f t="shared" ref="BB156:BB164" si="99">BA156-BA155</f>
        <v>0.57814207650273219</v>
      </c>
      <c r="BC156" s="149">
        <f>AZ156*(1/9.15)</f>
        <v>0.48852459016393446</v>
      </c>
    </row>
    <row r="157" spans="24:55" ht="15.75" thickBot="1" x14ac:dyDescent="0.3">
      <c r="X157" s="73">
        <v>13</v>
      </c>
      <c r="Y157" s="95">
        <v>10.19</v>
      </c>
      <c r="Z157" s="95">
        <v>1.1399999999999999</v>
      </c>
      <c r="AA157" s="95" t="s">
        <v>22</v>
      </c>
      <c r="AB157" s="95">
        <v>0.56000000000000005</v>
      </c>
      <c r="AC157" s="95" t="s">
        <v>9</v>
      </c>
      <c r="AD157" s="95">
        <f t="shared" si="94"/>
        <v>1.7</v>
      </c>
      <c r="AE157" s="147">
        <f t="shared" si="96"/>
        <v>1.1136612021857923</v>
      </c>
      <c r="AF157" s="148">
        <f t="shared" si="95"/>
        <v>6.2295081967213228E-2</v>
      </c>
      <c r="AG157" s="149">
        <f t="shared" si="97"/>
        <v>0.18579234972677594</v>
      </c>
      <c r="AI157" s="69" t="s">
        <v>37</v>
      </c>
      <c r="AJ157" s="70" t="s">
        <v>148</v>
      </c>
      <c r="AK157" s="70" t="s">
        <v>149</v>
      </c>
      <c r="AL157" s="70" t="s">
        <v>110</v>
      </c>
      <c r="AM157" s="70" t="s">
        <v>150</v>
      </c>
      <c r="AN157" s="70" t="s">
        <v>112</v>
      </c>
      <c r="AO157" s="70" t="s">
        <v>153</v>
      </c>
      <c r="AP157" s="71" t="s">
        <v>130</v>
      </c>
      <c r="AQ157" s="132" t="s">
        <v>151</v>
      </c>
      <c r="AR157" s="72" t="s">
        <v>152</v>
      </c>
      <c r="AT157" s="73">
        <v>2</v>
      </c>
      <c r="AU157" s="74">
        <v>7.51</v>
      </c>
      <c r="AV157" s="74">
        <v>3.34</v>
      </c>
      <c r="AW157" s="74" t="s">
        <v>10</v>
      </c>
      <c r="AX157" s="74">
        <v>1.45</v>
      </c>
      <c r="AY157" s="74" t="s">
        <v>10</v>
      </c>
      <c r="AZ157" s="74">
        <f t="shared" si="98"/>
        <v>4.79</v>
      </c>
      <c r="BA157" s="147">
        <f t="shared" ref="BA157:BA164" si="100">AU157*(1/9.15)</f>
        <v>0.82076502732240431</v>
      </c>
      <c r="BB157" s="148">
        <f t="shared" si="99"/>
        <v>0.24262295081967211</v>
      </c>
      <c r="BC157" s="149">
        <f t="shared" ref="BC157:BC164" si="101">AZ157*(1/9.15)</f>
        <v>0.52349726775956285</v>
      </c>
    </row>
    <row r="158" spans="24:55" ht="16.5" thickTop="1" thickBot="1" x14ac:dyDescent="0.3">
      <c r="X158" s="77">
        <v>14</v>
      </c>
      <c r="Y158" s="88">
        <v>10.31</v>
      </c>
      <c r="Z158" s="88">
        <v>0.45</v>
      </c>
      <c r="AA158" s="88" t="s">
        <v>9</v>
      </c>
      <c r="AB158" s="88">
        <v>0.86</v>
      </c>
      <c r="AC158" s="88" t="s">
        <v>18</v>
      </c>
      <c r="AD158" s="88">
        <f t="shared" si="94"/>
        <v>1.31</v>
      </c>
      <c r="AE158" s="150">
        <f t="shared" si="96"/>
        <v>1.1267759562841531</v>
      </c>
      <c r="AF158" s="151">
        <f t="shared" si="95"/>
        <v>1.3114754098360715E-2</v>
      </c>
      <c r="AG158" s="152">
        <f t="shared" si="97"/>
        <v>0.14316939890710384</v>
      </c>
      <c r="AI158" s="73"/>
      <c r="AJ158" s="74"/>
      <c r="AK158" s="74"/>
      <c r="AL158" s="74"/>
      <c r="AM158" s="74"/>
      <c r="AN158" s="74"/>
      <c r="AO158" s="74"/>
      <c r="AP158" s="75"/>
      <c r="AQ158" s="146">
        <v>0</v>
      </c>
      <c r="AR158" s="76"/>
      <c r="AT158" s="73">
        <v>3</v>
      </c>
      <c r="AU158" s="74">
        <v>7.93</v>
      </c>
      <c r="AV158" s="74">
        <v>1.58</v>
      </c>
      <c r="AW158" s="95" t="s">
        <v>22</v>
      </c>
      <c r="AX158" s="74">
        <v>1.62</v>
      </c>
      <c r="AY158" s="95" t="s">
        <v>22</v>
      </c>
      <c r="AZ158" s="74">
        <f t="shared" si="98"/>
        <v>3.2</v>
      </c>
      <c r="BA158" s="147">
        <f t="shared" si="100"/>
        <v>0.86666666666666659</v>
      </c>
      <c r="BB158" s="148">
        <f t="shared" si="99"/>
        <v>4.5901639344262279E-2</v>
      </c>
      <c r="BC158" s="149">
        <f t="shared" si="101"/>
        <v>0.34972677595628415</v>
      </c>
    </row>
    <row r="159" spans="24:55" ht="15.75" thickBot="1" x14ac:dyDescent="0.3">
      <c r="AI159" s="73">
        <v>1</v>
      </c>
      <c r="AJ159" s="74">
        <v>1.5</v>
      </c>
      <c r="AK159" s="74">
        <v>0.88</v>
      </c>
      <c r="AL159" s="74" t="s">
        <v>22</v>
      </c>
      <c r="AM159" s="74">
        <v>0.91</v>
      </c>
      <c r="AN159" s="74" t="s">
        <v>22</v>
      </c>
      <c r="AO159" s="74">
        <f t="shared" ref="AO159:AO180" si="102">AK159+AM159</f>
        <v>1.79</v>
      </c>
      <c r="AP159" s="147">
        <f>AJ159*(1/9.15)</f>
        <v>0.16393442622950818</v>
      </c>
      <c r="AQ159" s="148">
        <f t="shared" ref="AQ159:AQ180" si="103">AP159-AP158</f>
        <v>0.16393442622950818</v>
      </c>
      <c r="AR159" s="149">
        <f>AO159*(1/9.15)</f>
        <v>0.19562841530054645</v>
      </c>
      <c r="AT159" s="73">
        <v>4</v>
      </c>
      <c r="AU159" s="95">
        <v>8.64</v>
      </c>
      <c r="AV159" s="95">
        <v>1.06</v>
      </c>
      <c r="AW159" s="95" t="s">
        <v>10</v>
      </c>
      <c r="AX159" s="95">
        <v>2.0699999999999998</v>
      </c>
      <c r="AY159" s="95" t="s">
        <v>38</v>
      </c>
      <c r="AZ159" s="74">
        <f t="shared" si="98"/>
        <v>3.13</v>
      </c>
      <c r="BA159" s="147">
        <f t="shared" si="100"/>
        <v>0.94426229508196724</v>
      </c>
      <c r="BB159" s="148">
        <f t="shared" si="99"/>
        <v>7.7595628415300655E-2</v>
      </c>
      <c r="BC159" s="149">
        <f t="shared" si="101"/>
        <v>0.34207650273224044</v>
      </c>
    </row>
    <row r="160" spans="24:55" ht="15.75" thickBot="1" x14ac:dyDescent="0.3">
      <c r="X160" s="296" t="s">
        <v>157</v>
      </c>
      <c r="Y160" s="297"/>
      <c r="Z160" s="297"/>
      <c r="AA160" s="297"/>
      <c r="AB160" s="297"/>
      <c r="AC160" s="297"/>
      <c r="AD160" s="297"/>
      <c r="AE160" s="297"/>
      <c r="AF160" s="297"/>
      <c r="AG160" s="298"/>
      <c r="AI160" s="73">
        <v>2</v>
      </c>
      <c r="AJ160" s="74">
        <v>1.86</v>
      </c>
      <c r="AK160" s="74">
        <v>0.39</v>
      </c>
      <c r="AL160" s="74" t="s">
        <v>22</v>
      </c>
      <c r="AM160" s="74">
        <v>1.07</v>
      </c>
      <c r="AN160" s="74" t="s">
        <v>10</v>
      </c>
      <c r="AO160" s="74">
        <f t="shared" si="102"/>
        <v>1.46</v>
      </c>
      <c r="AP160" s="147">
        <f t="shared" ref="AP160:AP180" si="104">AJ160*(1/9.15)</f>
        <v>0.20327868852459016</v>
      </c>
      <c r="AQ160" s="148">
        <f t="shared" si="103"/>
        <v>3.9344262295081978E-2</v>
      </c>
      <c r="AR160" s="149">
        <f t="shared" ref="AR160:AR180" si="105">AO160*(1/9.15)</f>
        <v>0.15956284153005462</v>
      </c>
      <c r="AT160" s="73">
        <v>5</v>
      </c>
      <c r="AU160" s="95">
        <v>8.83</v>
      </c>
      <c r="AV160" s="95">
        <v>2.2799999999999998</v>
      </c>
      <c r="AW160" s="95" t="s">
        <v>38</v>
      </c>
      <c r="AX160" s="95">
        <v>1.82</v>
      </c>
      <c r="AY160" s="95" t="s">
        <v>22</v>
      </c>
      <c r="AZ160" s="74">
        <f t="shared" si="98"/>
        <v>4.0999999999999996</v>
      </c>
      <c r="BA160" s="147">
        <f t="shared" si="100"/>
        <v>0.96502732240437161</v>
      </c>
      <c r="BB160" s="148">
        <f t="shared" si="99"/>
        <v>2.0765027322404372E-2</v>
      </c>
      <c r="BC160" s="149">
        <f t="shared" si="101"/>
        <v>0.44808743169398901</v>
      </c>
    </row>
    <row r="161" spans="24:55" ht="15.75" thickBot="1" x14ac:dyDescent="0.3">
      <c r="X161" s="69" t="s">
        <v>37</v>
      </c>
      <c r="Y161" s="70" t="s">
        <v>148</v>
      </c>
      <c r="Z161" s="70" t="s">
        <v>149</v>
      </c>
      <c r="AA161" s="70" t="s">
        <v>110</v>
      </c>
      <c r="AB161" s="70" t="s">
        <v>150</v>
      </c>
      <c r="AC161" s="70" t="s">
        <v>112</v>
      </c>
      <c r="AD161" s="70" t="s">
        <v>153</v>
      </c>
      <c r="AE161" s="71" t="s">
        <v>130</v>
      </c>
      <c r="AF161" s="132" t="s">
        <v>151</v>
      </c>
      <c r="AG161" s="72" t="s">
        <v>152</v>
      </c>
      <c r="AI161" s="73">
        <v>3</v>
      </c>
      <c r="AJ161" s="74">
        <v>1.96</v>
      </c>
      <c r="AK161" s="74">
        <v>1.07</v>
      </c>
      <c r="AL161" s="95" t="s">
        <v>22</v>
      </c>
      <c r="AM161" s="74">
        <v>0.48</v>
      </c>
      <c r="AN161" s="95" t="s">
        <v>10</v>
      </c>
      <c r="AO161" s="74">
        <f t="shared" si="102"/>
        <v>1.55</v>
      </c>
      <c r="AP161" s="147">
        <f t="shared" si="104"/>
        <v>0.21420765027322403</v>
      </c>
      <c r="AQ161" s="148">
        <f t="shared" si="103"/>
        <v>1.0928961748633864E-2</v>
      </c>
      <c r="AR161" s="149">
        <f t="shared" si="105"/>
        <v>0.16939890710382513</v>
      </c>
      <c r="AT161" s="73">
        <v>6</v>
      </c>
      <c r="AU161" s="95">
        <v>8.83</v>
      </c>
      <c r="AV161" s="95">
        <v>0</v>
      </c>
      <c r="AW161" s="95" t="s">
        <v>10</v>
      </c>
      <c r="AX161" s="95">
        <v>1.87</v>
      </c>
      <c r="AY161" s="95" t="s">
        <v>22</v>
      </c>
      <c r="AZ161" s="74">
        <f t="shared" si="98"/>
        <v>1.87</v>
      </c>
      <c r="BA161" s="147">
        <f t="shared" si="100"/>
        <v>0.96502732240437161</v>
      </c>
      <c r="BB161" s="148">
        <f t="shared" si="99"/>
        <v>0</v>
      </c>
      <c r="BC161" s="149">
        <f t="shared" si="101"/>
        <v>0.20437158469945355</v>
      </c>
    </row>
    <row r="162" spans="24:55" ht="15.75" thickTop="1" x14ac:dyDescent="0.25">
      <c r="X162" s="73"/>
      <c r="Y162" s="74"/>
      <c r="Z162" s="74"/>
      <c r="AA162" s="74"/>
      <c r="AB162" s="74"/>
      <c r="AC162" s="74"/>
      <c r="AD162" s="74"/>
      <c r="AE162" s="75"/>
      <c r="AF162" s="146">
        <v>0</v>
      </c>
      <c r="AG162" s="76"/>
      <c r="AI162" s="73">
        <v>4</v>
      </c>
      <c r="AJ162" s="95">
        <v>2.12</v>
      </c>
      <c r="AK162" s="95">
        <v>0.67</v>
      </c>
      <c r="AL162" s="95" t="s">
        <v>10</v>
      </c>
      <c r="AM162" s="95">
        <v>1.18</v>
      </c>
      <c r="AN162" s="95" t="s">
        <v>22</v>
      </c>
      <c r="AO162" s="74">
        <f t="shared" si="102"/>
        <v>1.85</v>
      </c>
      <c r="AP162" s="147">
        <f t="shared" si="104"/>
        <v>0.23169398907103825</v>
      </c>
      <c r="AQ162" s="148">
        <f t="shared" si="103"/>
        <v>1.7486338797814222E-2</v>
      </c>
      <c r="AR162" s="149">
        <f t="shared" si="105"/>
        <v>0.20218579234972678</v>
      </c>
      <c r="AT162" s="73">
        <v>7</v>
      </c>
      <c r="AU162" s="95">
        <v>9.6199999999999992</v>
      </c>
      <c r="AV162" s="95">
        <v>0.69</v>
      </c>
      <c r="AW162" s="95" t="s">
        <v>22</v>
      </c>
      <c r="AX162" s="95">
        <v>0.43</v>
      </c>
      <c r="AY162" s="95" t="s">
        <v>22</v>
      </c>
      <c r="AZ162" s="74">
        <f t="shared" si="98"/>
        <v>1.1199999999999999</v>
      </c>
      <c r="BA162" s="147">
        <f t="shared" si="100"/>
        <v>1.0513661202185791</v>
      </c>
      <c r="BB162" s="148">
        <f t="shared" si="99"/>
        <v>8.6338797814207502E-2</v>
      </c>
      <c r="BC162" s="149">
        <f t="shared" si="101"/>
        <v>0.12240437158469944</v>
      </c>
    </row>
    <row r="163" spans="24:55" x14ac:dyDescent="0.25">
      <c r="X163" s="73">
        <v>1</v>
      </c>
      <c r="Y163" s="74">
        <v>1.99</v>
      </c>
      <c r="Z163" s="74">
        <v>0.91</v>
      </c>
      <c r="AA163" s="74" t="s">
        <v>18</v>
      </c>
      <c r="AB163" s="74">
        <v>0</v>
      </c>
      <c r="AC163" s="74" t="s">
        <v>19</v>
      </c>
      <c r="AD163" s="74">
        <f t="shared" ref="AD163:AD174" si="106">Z163+AB163</f>
        <v>0.91</v>
      </c>
      <c r="AE163" s="147">
        <f>Y163*(1/9.15)</f>
        <v>0.2174863387978142</v>
      </c>
      <c r="AF163" s="148">
        <f t="shared" ref="AF163:AF174" si="107">AE163-AE162</f>
        <v>0.2174863387978142</v>
      </c>
      <c r="AG163" s="149">
        <f>AD163*(1/9.15)</f>
        <v>9.94535519125683E-2</v>
      </c>
      <c r="AI163" s="73">
        <v>5</v>
      </c>
      <c r="AJ163" s="95">
        <v>2.35</v>
      </c>
      <c r="AK163" s="95">
        <v>0.96</v>
      </c>
      <c r="AL163" s="95" t="s">
        <v>22</v>
      </c>
      <c r="AM163" s="95">
        <v>0.94</v>
      </c>
      <c r="AN163" s="95" t="s">
        <v>10</v>
      </c>
      <c r="AO163" s="74">
        <f t="shared" si="102"/>
        <v>1.9</v>
      </c>
      <c r="AP163" s="147">
        <f t="shared" si="104"/>
        <v>0.25683060109289618</v>
      </c>
      <c r="AQ163" s="148">
        <f t="shared" si="103"/>
        <v>2.5136612021857935E-2</v>
      </c>
      <c r="AR163" s="149">
        <f t="shared" si="105"/>
        <v>0.2076502732240437</v>
      </c>
      <c r="AT163" s="73">
        <v>8</v>
      </c>
      <c r="AU163" s="95">
        <v>10.24</v>
      </c>
      <c r="AV163" s="95">
        <v>1.79</v>
      </c>
      <c r="AW163" s="95" t="s">
        <v>22</v>
      </c>
      <c r="AX163" s="95">
        <v>0.57999999999999996</v>
      </c>
      <c r="AY163" s="95" t="s">
        <v>10</v>
      </c>
      <c r="AZ163" s="74">
        <f t="shared" si="98"/>
        <v>2.37</v>
      </c>
      <c r="BA163" s="147">
        <f t="shared" si="100"/>
        <v>1.1191256830601093</v>
      </c>
      <c r="BB163" s="148">
        <f t="shared" si="99"/>
        <v>6.7759562841530174E-2</v>
      </c>
      <c r="BC163" s="149">
        <f t="shared" si="101"/>
        <v>0.25901639344262295</v>
      </c>
    </row>
    <row r="164" spans="24:55" ht="15.75" thickBot="1" x14ac:dyDescent="0.3">
      <c r="X164" s="73">
        <v>2</v>
      </c>
      <c r="Y164" s="74">
        <v>5.01</v>
      </c>
      <c r="Z164" s="74">
        <v>0.6</v>
      </c>
      <c r="AA164" s="74" t="s">
        <v>18</v>
      </c>
      <c r="AB164" s="74">
        <v>0.82</v>
      </c>
      <c r="AC164" s="74" t="s">
        <v>9</v>
      </c>
      <c r="AD164" s="74">
        <f t="shared" si="106"/>
        <v>1.42</v>
      </c>
      <c r="AE164" s="147">
        <f t="shared" ref="AE164:AE174" si="108">Y164*(1/9.15)</f>
        <v>0.54754098360655734</v>
      </c>
      <c r="AF164" s="148">
        <f t="shared" si="107"/>
        <v>0.33005464480874314</v>
      </c>
      <c r="AG164" s="149">
        <f t="shared" ref="AG164:AG174" si="109">AD164*(1/9.15)</f>
        <v>0.15519125683060109</v>
      </c>
      <c r="AI164" s="73">
        <v>6</v>
      </c>
      <c r="AJ164" s="95">
        <v>5.0599999999999996</v>
      </c>
      <c r="AK164" s="95">
        <v>0.61</v>
      </c>
      <c r="AL164" s="95" t="s">
        <v>22</v>
      </c>
      <c r="AM164" s="95">
        <v>0.78</v>
      </c>
      <c r="AN164" s="95" t="s">
        <v>10</v>
      </c>
      <c r="AO164" s="74">
        <f t="shared" si="102"/>
        <v>1.3900000000000001</v>
      </c>
      <c r="AP164" s="147">
        <f t="shared" si="104"/>
        <v>0.55300546448087429</v>
      </c>
      <c r="AQ164" s="148">
        <f t="shared" si="103"/>
        <v>0.2961748633879781</v>
      </c>
      <c r="AR164" s="149">
        <f t="shared" si="105"/>
        <v>0.15191256830601094</v>
      </c>
      <c r="AT164" s="77">
        <v>9</v>
      </c>
      <c r="AU164" s="88">
        <v>10.24</v>
      </c>
      <c r="AV164" s="88">
        <v>0</v>
      </c>
      <c r="AW164" s="88" t="s">
        <v>10</v>
      </c>
      <c r="AX164" s="88">
        <v>0.76</v>
      </c>
      <c r="AY164" s="88" t="s">
        <v>22</v>
      </c>
      <c r="AZ164" s="78">
        <f t="shared" si="98"/>
        <v>0.76</v>
      </c>
      <c r="BA164" s="150">
        <f t="shared" si="100"/>
        <v>1.1191256830601093</v>
      </c>
      <c r="BB164" s="151">
        <f t="shared" si="99"/>
        <v>0</v>
      </c>
      <c r="BC164" s="152">
        <f t="shared" si="101"/>
        <v>8.306010928961749E-2</v>
      </c>
    </row>
    <row r="165" spans="24:55" ht="15.75" thickBot="1" x14ac:dyDescent="0.3">
      <c r="X165" s="73">
        <v>3</v>
      </c>
      <c r="Y165" s="74">
        <v>5.34</v>
      </c>
      <c r="Z165" s="74">
        <v>2.41</v>
      </c>
      <c r="AA165" s="95" t="s">
        <v>19</v>
      </c>
      <c r="AB165" s="74">
        <v>2.0299999999999998</v>
      </c>
      <c r="AC165" s="95" t="s">
        <v>19</v>
      </c>
      <c r="AD165" s="74">
        <f t="shared" si="106"/>
        <v>4.4399999999999995</v>
      </c>
      <c r="AE165" s="147">
        <f t="shared" si="108"/>
        <v>0.58360655737704914</v>
      </c>
      <c r="AF165" s="148">
        <f t="shared" si="107"/>
        <v>3.6065573770491799E-2</v>
      </c>
      <c r="AG165" s="149">
        <f t="shared" si="109"/>
        <v>0.48524590163934417</v>
      </c>
      <c r="AI165" s="73">
        <v>7</v>
      </c>
      <c r="AJ165" s="95">
        <v>5.29</v>
      </c>
      <c r="AK165" s="95">
        <v>2.4500000000000002</v>
      </c>
      <c r="AL165" s="95" t="s">
        <v>38</v>
      </c>
      <c r="AM165" s="95">
        <v>2.0299999999999998</v>
      </c>
      <c r="AN165" s="95" t="s">
        <v>38</v>
      </c>
      <c r="AO165" s="74">
        <f t="shared" si="102"/>
        <v>4.4800000000000004</v>
      </c>
      <c r="AP165" s="147">
        <f t="shared" si="104"/>
        <v>0.57814207650273219</v>
      </c>
      <c r="AQ165" s="148">
        <f t="shared" si="103"/>
        <v>2.5136612021857907E-2</v>
      </c>
      <c r="AR165" s="149">
        <f t="shared" si="105"/>
        <v>0.48961748633879787</v>
      </c>
    </row>
    <row r="166" spans="24:55" ht="15.75" thickBot="1" x14ac:dyDescent="0.3">
      <c r="X166" s="73">
        <v>4</v>
      </c>
      <c r="Y166" s="95">
        <v>5.79</v>
      </c>
      <c r="Z166" s="95">
        <v>0.05</v>
      </c>
      <c r="AA166" s="95" t="s">
        <v>18</v>
      </c>
      <c r="AB166" s="95">
        <v>2.02</v>
      </c>
      <c r="AC166" s="95" t="s">
        <v>19</v>
      </c>
      <c r="AD166" s="74">
        <f t="shared" si="106"/>
        <v>2.0699999999999998</v>
      </c>
      <c r="AE166" s="147">
        <f t="shared" si="108"/>
        <v>0.63278688524590165</v>
      </c>
      <c r="AF166" s="148">
        <f t="shared" si="107"/>
        <v>4.9180327868852514E-2</v>
      </c>
      <c r="AG166" s="149">
        <f t="shared" si="109"/>
        <v>0.22622950819672127</v>
      </c>
      <c r="AI166" s="73">
        <v>8</v>
      </c>
      <c r="AJ166" s="95">
        <v>5.68</v>
      </c>
      <c r="AK166" s="95">
        <v>0.22</v>
      </c>
      <c r="AL166" s="95" t="s">
        <v>22</v>
      </c>
      <c r="AM166" s="95">
        <v>0.96</v>
      </c>
      <c r="AN166" s="95" t="s">
        <v>10</v>
      </c>
      <c r="AO166" s="74">
        <f t="shared" si="102"/>
        <v>1.18</v>
      </c>
      <c r="AP166" s="147">
        <f t="shared" si="104"/>
        <v>0.62076502732240435</v>
      </c>
      <c r="AQ166" s="148">
        <f t="shared" si="103"/>
        <v>4.2622950819672156E-2</v>
      </c>
      <c r="AR166" s="149">
        <f t="shared" si="105"/>
        <v>0.12896174863387977</v>
      </c>
      <c r="AT166" s="296" t="s">
        <v>176</v>
      </c>
      <c r="AU166" s="297"/>
      <c r="AV166" s="297"/>
      <c r="AW166" s="297"/>
      <c r="AX166" s="297"/>
      <c r="AY166" s="297"/>
      <c r="AZ166" s="297"/>
      <c r="BA166" s="297"/>
      <c r="BB166" s="297"/>
      <c r="BC166" s="298"/>
    </row>
    <row r="167" spans="24:55" ht="15.75" thickBot="1" x14ac:dyDescent="0.3">
      <c r="X167" s="73">
        <v>5</v>
      </c>
      <c r="Y167" s="95">
        <v>6.09</v>
      </c>
      <c r="Z167" s="95">
        <v>0.05</v>
      </c>
      <c r="AA167" s="95" t="s">
        <v>18</v>
      </c>
      <c r="AB167" s="95">
        <v>2.04</v>
      </c>
      <c r="AC167" s="95" t="s">
        <v>19</v>
      </c>
      <c r="AD167" s="74">
        <f t="shared" si="106"/>
        <v>2.09</v>
      </c>
      <c r="AE167" s="147">
        <f t="shared" si="108"/>
        <v>0.66557377049180322</v>
      </c>
      <c r="AF167" s="148">
        <f t="shared" si="107"/>
        <v>3.2786885245901565E-2</v>
      </c>
      <c r="AG167" s="149">
        <f t="shared" si="109"/>
        <v>0.22841530054644807</v>
      </c>
      <c r="AI167" s="73">
        <v>9</v>
      </c>
      <c r="AJ167" s="95">
        <v>5.85</v>
      </c>
      <c r="AK167" s="95">
        <v>0.19</v>
      </c>
      <c r="AL167" s="95" t="s">
        <v>22</v>
      </c>
      <c r="AM167" s="95">
        <v>2.02</v>
      </c>
      <c r="AN167" s="95" t="s">
        <v>38</v>
      </c>
      <c r="AO167" s="74">
        <f t="shared" si="102"/>
        <v>2.21</v>
      </c>
      <c r="AP167" s="147">
        <f t="shared" si="104"/>
        <v>0.6393442622950819</v>
      </c>
      <c r="AQ167" s="148">
        <f t="shared" si="103"/>
        <v>1.857923497267755E-2</v>
      </c>
      <c r="AR167" s="149">
        <f t="shared" si="105"/>
        <v>0.24153005464480873</v>
      </c>
      <c r="AT167" s="69" t="s">
        <v>37</v>
      </c>
      <c r="AU167" s="70" t="s">
        <v>148</v>
      </c>
      <c r="AV167" s="70" t="s">
        <v>149</v>
      </c>
      <c r="AW167" s="70" t="s">
        <v>110</v>
      </c>
      <c r="AX167" s="70" t="s">
        <v>150</v>
      </c>
      <c r="AY167" s="70" t="s">
        <v>112</v>
      </c>
      <c r="AZ167" s="70" t="s">
        <v>153</v>
      </c>
      <c r="BA167" s="71" t="s">
        <v>130</v>
      </c>
      <c r="BB167" s="132" t="s">
        <v>151</v>
      </c>
      <c r="BC167" s="72" t="s">
        <v>152</v>
      </c>
    </row>
    <row r="168" spans="24:55" ht="15.75" thickTop="1" x14ac:dyDescent="0.25">
      <c r="X168" s="73">
        <v>6</v>
      </c>
      <c r="Y168" s="95">
        <v>7.93</v>
      </c>
      <c r="Z168" s="95">
        <v>1.59</v>
      </c>
      <c r="AA168" s="95" t="s">
        <v>18</v>
      </c>
      <c r="AB168" s="95">
        <v>0.89</v>
      </c>
      <c r="AC168" s="95" t="s">
        <v>18</v>
      </c>
      <c r="AD168" s="74">
        <f t="shared" si="106"/>
        <v>2.48</v>
      </c>
      <c r="AE168" s="147">
        <f t="shared" si="108"/>
        <v>0.86666666666666659</v>
      </c>
      <c r="AF168" s="148">
        <f t="shared" si="107"/>
        <v>0.20109289617486337</v>
      </c>
      <c r="AG168" s="149">
        <f t="shared" si="109"/>
        <v>0.2710382513661202</v>
      </c>
      <c r="AI168" s="73">
        <v>10</v>
      </c>
      <c r="AJ168" s="95">
        <v>6</v>
      </c>
      <c r="AK168" s="95">
        <v>0</v>
      </c>
      <c r="AL168" s="95" t="s">
        <v>22</v>
      </c>
      <c r="AM168" s="95">
        <v>2.08</v>
      </c>
      <c r="AN168" s="95" t="s">
        <v>22</v>
      </c>
      <c r="AO168" s="74">
        <f t="shared" si="102"/>
        <v>2.08</v>
      </c>
      <c r="AP168" s="147">
        <f t="shared" si="104"/>
        <v>0.65573770491803274</v>
      </c>
      <c r="AQ168" s="148">
        <f t="shared" si="103"/>
        <v>1.6393442622950838E-2</v>
      </c>
      <c r="AR168" s="149">
        <f t="shared" si="105"/>
        <v>0.22732240437158471</v>
      </c>
      <c r="AT168" s="73"/>
      <c r="AU168" s="74"/>
      <c r="AV168" s="74"/>
      <c r="AW168" s="74"/>
      <c r="AX168" s="74"/>
      <c r="AY168" s="74"/>
      <c r="AZ168" s="74"/>
      <c r="BA168" s="75"/>
      <c r="BB168" s="146">
        <v>0</v>
      </c>
      <c r="BC168" s="76"/>
    </row>
    <row r="169" spans="24:55" x14ac:dyDescent="0.25">
      <c r="X169" s="73">
        <v>7</v>
      </c>
      <c r="Y169" s="95">
        <v>8.64</v>
      </c>
      <c r="Z169" s="95">
        <v>2.29</v>
      </c>
      <c r="AA169" s="95" t="s">
        <v>19</v>
      </c>
      <c r="AB169" s="95">
        <v>2.06</v>
      </c>
      <c r="AC169" s="95" t="s">
        <v>19</v>
      </c>
      <c r="AD169" s="74">
        <f t="shared" si="106"/>
        <v>4.3499999999999996</v>
      </c>
      <c r="AE169" s="147">
        <f t="shared" si="108"/>
        <v>0.94426229508196724</v>
      </c>
      <c r="AF169" s="148">
        <f t="shared" si="107"/>
        <v>7.7595628415300655E-2</v>
      </c>
      <c r="AG169" s="149">
        <f t="shared" si="109"/>
        <v>0.47540983606557374</v>
      </c>
      <c r="AI169" s="73">
        <v>11</v>
      </c>
      <c r="AJ169" s="95">
        <v>7.53</v>
      </c>
      <c r="AK169" s="95">
        <v>3.44</v>
      </c>
      <c r="AL169" s="95" t="s">
        <v>10</v>
      </c>
      <c r="AM169" s="95">
        <v>2.67</v>
      </c>
      <c r="AN169" s="95" t="s">
        <v>38</v>
      </c>
      <c r="AO169" s="74">
        <f t="shared" si="102"/>
        <v>6.1099999999999994</v>
      </c>
      <c r="AP169" s="147">
        <f t="shared" si="104"/>
        <v>0.82295081967213113</v>
      </c>
      <c r="AQ169" s="148">
        <f t="shared" si="103"/>
        <v>0.16721311475409839</v>
      </c>
      <c r="AR169" s="149">
        <f t="shared" si="105"/>
        <v>0.66775956284152993</v>
      </c>
      <c r="AT169" s="73">
        <v>1</v>
      </c>
      <c r="AU169" s="74">
        <v>1.56</v>
      </c>
      <c r="AV169" s="74">
        <v>0</v>
      </c>
      <c r="AW169" s="74" t="s">
        <v>22</v>
      </c>
      <c r="AX169" s="74">
        <v>1.91</v>
      </c>
      <c r="AY169" s="74" t="s">
        <v>10</v>
      </c>
      <c r="AZ169" s="74">
        <f t="shared" ref="AZ169" si="110">AV169+AX169</f>
        <v>1.91</v>
      </c>
      <c r="BA169" s="147">
        <f t="shared" ref="BA169:BA191" si="111">AU169*(1/9.15)</f>
        <v>0.17049180327868851</v>
      </c>
      <c r="BB169" s="148">
        <f t="shared" ref="BB169" si="112">BA169-BA168</f>
        <v>0.17049180327868851</v>
      </c>
      <c r="BC169" s="149">
        <f t="shared" ref="BC169:BC191" si="113">AZ169*(1/9.15)</f>
        <v>0.20874316939890708</v>
      </c>
    </row>
    <row r="170" spans="24:55" x14ac:dyDescent="0.25">
      <c r="X170" s="73">
        <v>8</v>
      </c>
      <c r="Y170" s="95">
        <v>8.75</v>
      </c>
      <c r="Z170" s="95">
        <v>0.05</v>
      </c>
      <c r="AA170" s="95" t="s">
        <v>18</v>
      </c>
      <c r="AB170" s="95">
        <v>1.33</v>
      </c>
      <c r="AC170" s="95" t="s">
        <v>18</v>
      </c>
      <c r="AD170" s="74">
        <f t="shared" si="106"/>
        <v>1.3800000000000001</v>
      </c>
      <c r="AE170" s="147">
        <f t="shared" si="108"/>
        <v>0.95628415300546443</v>
      </c>
      <c r="AF170" s="148">
        <f t="shared" si="107"/>
        <v>1.2021857923497192E-2</v>
      </c>
      <c r="AG170" s="149">
        <f t="shared" si="109"/>
        <v>0.15081967213114755</v>
      </c>
      <c r="AI170" s="73">
        <v>12</v>
      </c>
      <c r="AJ170" s="95">
        <v>7.97</v>
      </c>
      <c r="AK170" s="95">
        <v>1.64</v>
      </c>
      <c r="AL170" s="95" t="s">
        <v>22</v>
      </c>
      <c r="AM170" s="95">
        <v>0.37</v>
      </c>
      <c r="AN170" s="95" t="s">
        <v>10</v>
      </c>
      <c r="AO170" s="74">
        <f t="shared" si="102"/>
        <v>2.0099999999999998</v>
      </c>
      <c r="AP170" s="147">
        <f t="shared" si="104"/>
        <v>0.87103825136612012</v>
      </c>
      <c r="AQ170" s="148">
        <f t="shared" si="103"/>
        <v>4.8087431693988991E-2</v>
      </c>
      <c r="AR170" s="149">
        <f t="shared" si="105"/>
        <v>0.21967213114754094</v>
      </c>
      <c r="AT170" s="73">
        <v>2</v>
      </c>
      <c r="AU170" s="74">
        <v>1.83</v>
      </c>
      <c r="AV170" s="74">
        <v>0</v>
      </c>
      <c r="AW170" s="74" t="s">
        <v>22</v>
      </c>
      <c r="AX170" s="74">
        <v>0.59</v>
      </c>
      <c r="AY170" s="74" t="s">
        <v>22</v>
      </c>
      <c r="AZ170" s="74">
        <f t="shared" ref="AZ170:AZ191" si="114">AV170+AX170</f>
        <v>0.59</v>
      </c>
      <c r="BA170" s="147">
        <f t="shared" si="111"/>
        <v>0.2</v>
      </c>
      <c r="BB170" s="148">
        <f t="shared" ref="BB170:BB191" si="115">BA170-BA169</f>
        <v>2.9508196721311497E-2</v>
      </c>
      <c r="BC170" s="149">
        <f t="shared" si="113"/>
        <v>6.4480874316939885E-2</v>
      </c>
    </row>
    <row r="171" spans="24:55" x14ac:dyDescent="0.25">
      <c r="X171" s="73">
        <v>9</v>
      </c>
      <c r="Y171" s="95">
        <v>8.83</v>
      </c>
      <c r="Z171" s="95">
        <v>0.77</v>
      </c>
      <c r="AA171" s="95" t="s">
        <v>18</v>
      </c>
      <c r="AB171" s="95">
        <v>2.08</v>
      </c>
      <c r="AC171" s="95" t="s">
        <v>19</v>
      </c>
      <c r="AD171" s="74">
        <f t="shared" si="106"/>
        <v>2.85</v>
      </c>
      <c r="AE171" s="147">
        <f t="shared" si="108"/>
        <v>0.96502732240437161</v>
      </c>
      <c r="AF171" s="148">
        <f t="shared" si="107"/>
        <v>8.7431693989071801E-3</v>
      </c>
      <c r="AG171" s="149">
        <f t="shared" si="109"/>
        <v>0.31147540983606559</v>
      </c>
      <c r="AI171" s="73">
        <v>13</v>
      </c>
      <c r="AJ171" s="95">
        <v>8</v>
      </c>
      <c r="AK171" s="95">
        <v>0.68</v>
      </c>
      <c r="AL171" s="95" t="s">
        <v>22</v>
      </c>
      <c r="AM171" s="95">
        <v>1.75</v>
      </c>
      <c r="AN171" s="95" t="s">
        <v>22</v>
      </c>
      <c r="AO171" s="74">
        <f t="shared" si="102"/>
        <v>2.4300000000000002</v>
      </c>
      <c r="AP171" s="147">
        <f t="shared" si="104"/>
        <v>0.87431693989071035</v>
      </c>
      <c r="AQ171" s="148">
        <f t="shared" si="103"/>
        <v>3.2786885245902342E-3</v>
      </c>
      <c r="AR171" s="149">
        <f t="shared" si="105"/>
        <v>0.26557377049180331</v>
      </c>
      <c r="AT171" s="73">
        <v>3</v>
      </c>
      <c r="AU171" s="74">
        <v>1.94</v>
      </c>
      <c r="AV171" s="74">
        <v>1.91</v>
      </c>
      <c r="AW171" s="95" t="s">
        <v>22</v>
      </c>
      <c r="AX171" s="74">
        <v>0.51</v>
      </c>
      <c r="AY171" s="95" t="s">
        <v>10</v>
      </c>
      <c r="AZ171" s="74">
        <f t="shared" si="114"/>
        <v>2.42</v>
      </c>
      <c r="BA171" s="147">
        <f t="shared" si="111"/>
        <v>0.21202185792349726</v>
      </c>
      <c r="BB171" s="148">
        <f t="shared" si="115"/>
        <v>1.2021857923497248E-2</v>
      </c>
      <c r="BC171" s="149">
        <f t="shared" si="113"/>
        <v>0.2644808743169399</v>
      </c>
    </row>
    <row r="172" spans="24:55" x14ac:dyDescent="0.25">
      <c r="X172" s="73">
        <v>10</v>
      </c>
      <c r="Y172" s="95">
        <v>9.6199999999999992</v>
      </c>
      <c r="Z172" s="95">
        <v>0.67</v>
      </c>
      <c r="AA172" s="95" t="s">
        <v>18</v>
      </c>
      <c r="AB172" s="95">
        <v>0.3</v>
      </c>
      <c r="AC172" s="95" t="s">
        <v>18</v>
      </c>
      <c r="AD172" s="74">
        <f t="shared" si="106"/>
        <v>0.97</v>
      </c>
      <c r="AE172" s="147">
        <f t="shared" si="108"/>
        <v>1.0513661202185791</v>
      </c>
      <c r="AF172" s="148">
        <f t="shared" si="107"/>
        <v>8.6338797814207502E-2</v>
      </c>
      <c r="AG172" s="149">
        <f t="shared" si="109"/>
        <v>0.10601092896174863</v>
      </c>
      <c r="AI172" s="73">
        <v>14</v>
      </c>
      <c r="AJ172" s="95">
        <v>8.14</v>
      </c>
      <c r="AK172" s="95">
        <v>1.08</v>
      </c>
      <c r="AL172" s="95" t="s">
        <v>22</v>
      </c>
      <c r="AM172" s="95">
        <v>0</v>
      </c>
      <c r="AN172" s="95" t="s">
        <v>22</v>
      </c>
      <c r="AO172" s="74">
        <f t="shared" si="102"/>
        <v>1.08</v>
      </c>
      <c r="AP172" s="147">
        <f t="shared" si="104"/>
        <v>0.88961748633879789</v>
      </c>
      <c r="AQ172" s="148">
        <f t="shared" si="103"/>
        <v>1.5300546448087537E-2</v>
      </c>
      <c r="AR172" s="149">
        <f t="shared" si="105"/>
        <v>0.11803278688524591</v>
      </c>
      <c r="AT172" s="73">
        <v>4</v>
      </c>
      <c r="AU172" s="95">
        <v>2.02</v>
      </c>
      <c r="AV172" s="95">
        <v>0.93</v>
      </c>
      <c r="AW172" s="95" t="s">
        <v>22</v>
      </c>
      <c r="AX172" s="95">
        <v>0</v>
      </c>
      <c r="AY172" s="95" t="s">
        <v>22</v>
      </c>
      <c r="AZ172" s="74">
        <f t="shared" si="114"/>
        <v>0.93</v>
      </c>
      <c r="BA172" s="147">
        <f t="shared" si="111"/>
        <v>0.22076502732240436</v>
      </c>
      <c r="BB172" s="148">
        <f t="shared" si="115"/>
        <v>8.7431693989070969E-3</v>
      </c>
      <c r="BC172" s="149">
        <f t="shared" si="113"/>
        <v>0.10163934426229508</v>
      </c>
    </row>
    <row r="173" spans="24:55" x14ac:dyDescent="0.25">
      <c r="X173" s="73">
        <v>11</v>
      </c>
      <c r="Y173" s="95">
        <v>10.14</v>
      </c>
      <c r="Z173" s="95">
        <v>0.27</v>
      </c>
      <c r="AA173" s="95" t="s">
        <v>18</v>
      </c>
      <c r="AB173" s="95">
        <v>2.06</v>
      </c>
      <c r="AC173" s="95" t="s">
        <v>19</v>
      </c>
      <c r="AD173" s="74">
        <f t="shared" si="106"/>
        <v>2.33</v>
      </c>
      <c r="AE173" s="147">
        <f t="shared" si="108"/>
        <v>1.1081967213114754</v>
      </c>
      <c r="AF173" s="148">
        <f t="shared" si="107"/>
        <v>5.6830601092896282E-2</v>
      </c>
      <c r="AG173" s="149">
        <f t="shared" si="109"/>
        <v>0.25464480874316942</v>
      </c>
      <c r="AI173" s="73">
        <v>15</v>
      </c>
      <c r="AJ173" s="95">
        <v>8.64</v>
      </c>
      <c r="AK173" s="95">
        <v>1.27</v>
      </c>
      <c r="AL173" s="95" t="s">
        <v>22</v>
      </c>
      <c r="AM173" s="95">
        <v>1.97</v>
      </c>
      <c r="AN173" s="95" t="s">
        <v>22</v>
      </c>
      <c r="AO173" s="74">
        <f t="shared" si="102"/>
        <v>3.24</v>
      </c>
      <c r="AP173" s="147">
        <f t="shared" si="104"/>
        <v>0.94426229508196724</v>
      </c>
      <c r="AQ173" s="148">
        <f t="shared" si="103"/>
        <v>5.4644808743169349E-2</v>
      </c>
      <c r="AR173" s="149">
        <f t="shared" si="105"/>
        <v>0.35409836065573774</v>
      </c>
      <c r="AT173" s="73">
        <v>5</v>
      </c>
      <c r="AU173" s="95">
        <v>2.2999999999999998</v>
      </c>
      <c r="AV173" s="95">
        <v>0.6</v>
      </c>
      <c r="AW173" s="95" t="s">
        <v>10</v>
      </c>
      <c r="AX173" s="95">
        <v>0.98</v>
      </c>
      <c r="AY173" s="95" t="s">
        <v>10</v>
      </c>
      <c r="AZ173" s="74">
        <f t="shared" si="114"/>
        <v>1.58</v>
      </c>
      <c r="BA173" s="147">
        <f t="shared" si="111"/>
        <v>0.25136612021857918</v>
      </c>
      <c r="BB173" s="148">
        <f t="shared" si="115"/>
        <v>3.0601092896174825E-2</v>
      </c>
      <c r="BC173" s="149">
        <f t="shared" si="113"/>
        <v>0.17267759562841531</v>
      </c>
    </row>
    <row r="174" spans="24:55" ht="15.75" thickBot="1" x14ac:dyDescent="0.3">
      <c r="X174" s="77">
        <v>12</v>
      </c>
      <c r="Y174" s="88">
        <v>10.33</v>
      </c>
      <c r="Z174" s="88">
        <v>0.61</v>
      </c>
      <c r="AA174" s="88" t="s">
        <v>18</v>
      </c>
      <c r="AB174" s="88">
        <v>0.85</v>
      </c>
      <c r="AC174" s="88" t="s">
        <v>18</v>
      </c>
      <c r="AD174" s="78">
        <f t="shared" si="106"/>
        <v>1.46</v>
      </c>
      <c r="AE174" s="150">
        <f t="shared" si="108"/>
        <v>1.1289617486338797</v>
      </c>
      <c r="AF174" s="151">
        <f t="shared" si="107"/>
        <v>2.0765027322404261E-2</v>
      </c>
      <c r="AG174" s="152">
        <f t="shared" si="109"/>
        <v>0.15956284153005462</v>
      </c>
      <c r="AI174" s="73">
        <v>16</v>
      </c>
      <c r="AJ174" s="95">
        <v>8.8000000000000007</v>
      </c>
      <c r="AK174" s="95">
        <v>0.8</v>
      </c>
      <c r="AL174" s="95" t="s">
        <v>10</v>
      </c>
      <c r="AM174" s="95">
        <v>1.64</v>
      </c>
      <c r="AN174" s="95" t="s">
        <v>22</v>
      </c>
      <c r="AO174" s="74">
        <f t="shared" si="102"/>
        <v>2.44</v>
      </c>
      <c r="AP174" s="147">
        <f t="shared" si="104"/>
        <v>0.96174863387978149</v>
      </c>
      <c r="AQ174" s="148">
        <f t="shared" si="103"/>
        <v>1.7486338797814249E-2</v>
      </c>
      <c r="AR174" s="149">
        <f t="shared" si="105"/>
        <v>0.26666666666666666</v>
      </c>
      <c r="AT174" s="73">
        <v>6</v>
      </c>
      <c r="AU174" s="95">
        <v>4.97</v>
      </c>
      <c r="AV174" s="95">
        <v>0.59</v>
      </c>
      <c r="AW174" s="95" t="s">
        <v>22</v>
      </c>
      <c r="AX174" s="95">
        <v>0.87</v>
      </c>
      <c r="AY174" s="95" t="s">
        <v>10</v>
      </c>
      <c r="AZ174" s="74">
        <f t="shared" si="114"/>
        <v>1.46</v>
      </c>
      <c r="BA174" s="147">
        <f t="shared" si="111"/>
        <v>0.54316939890710381</v>
      </c>
      <c r="BB174" s="148">
        <f t="shared" si="115"/>
        <v>0.29180327868852463</v>
      </c>
      <c r="BC174" s="149">
        <f t="shared" si="113"/>
        <v>0.15956284153005462</v>
      </c>
    </row>
    <row r="175" spans="24:55" ht="15.75" thickBot="1" x14ac:dyDescent="0.3">
      <c r="AI175" s="73">
        <v>17</v>
      </c>
      <c r="AJ175" s="95">
        <v>8.8800000000000008</v>
      </c>
      <c r="AK175" s="95">
        <v>0.21</v>
      </c>
      <c r="AL175" s="95" t="s">
        <v>22</v>
      </c>
      <c r="AM175" s="95">
        <v>2.09</v>
      </c>
      <c r="AN175" s="95" t="s">
        <v>38</v>
      </c>
      <c r="AO175" s="74">
        <f t="shared" si="102"/>
        <v>2.2999999999999998</v>
      </c>
      <c r="AP175" s="147">
        <f t="shared" si="104"/>
        <v>0.97049180327868856</v>
      </c>
      <c r="AQ175" s="148">
        <f t="shared" si="103"/>
        <v>8.7431693989070691E-3</v>
      </c>
      <c r="AR175" s="149">
        <f t="shared" si="105"/>
        <v>0.25136612021857918</v>
      </c>
      <c r="AT175" s="73">
        <v>7</v>
      </c>
      <c r="AU175" s="95">
        <v>5.25</v>
      </c>
      <c r="AV175" s="95">
        <v>2.4300000000000002</v>
      </c>
      <c r="AW175" s="95" t="s">
        <v>38</v>
      </c>
      <c r="AX175" s="95">
        <v>2.04</v>
      </c>
      <c r="AY175" s="95" t="s">
        <v>38</v>
      </c>
      <c r="AZ175" s="74">
        <f t="shared" si="114"/>
        <v>4.4700000000000006</v>
      </c>
      <c r="BA175" s="147">
        <f t="shared" si="111"/>
        <v>0.57377049180327866</v>
      </c>
      <c r="BB175" s="148">
        <f t="shared" si="115"/>
        <v>3.0601092896174853E-2</v>
      </c>
      <c r="BC175" s="149">
        <f t="shared" si="113"/>
        <v>0.48852459016393446</v>
      </c>
    </row>
    <row r="176" spans="24:55" ht="15.75" thickBot="1" x14ac:dyDescent="0.3">
      <c r="X176" s="296" t="s">
        <v>158</v>
      </c>
      <c r="Y176" s="297"/>
      <c r="Z176" s="297"/>
      <c r="AA176" s="297"/>
      <c r="AB176" s="297"/>
      <c r="AC176" s="297"/>
      <c r="AD176" s="297"/>
      <c r="AE176" s="297"/>
      <c r="AF176" s="297"/>
      <c r="AG176" s="298"/>
      <c r="AI176" s="73">
        <v>18</v>
      </c>
      <c r="AJ176" s="95">
        <v>9.15</v>
      </c>
      <c r="AK176" s="95">
        <v>0.71</v>
      </c>
      <c r="AL176" s="95" t="s">
        <v>22</v>
      </c>
      <c r="AM176" s="95">
        <v>1.95</v>
      </c>
      <c r="AN176" s="95" t="s">
        <v>10</v>
      </c>
      <c r="AO176" s="74">
        <f t="shared" si="102"/>
        <v>2.66</v>
      </c>
      <c r="AP176" s="147">
        <f t="shared" si="104"/>
        <v>1</v>
      </c>
      <c r="AQ176" s="148">
        <f t="shared" si="103"/>
        <v>2.9508196721311442E-2</v>
      </c>
      <c r="AR176" s="149">
        <f t="shared" si="105"/>
        <v>0.29071038251366121</v>
      </c>
      <c r="AT176" s="73">
        <v>8</v>
      </c>
      <c r="AU176" s="95">
        <v>5.25</v>
      </c>
      <c r="AV176" s="95">
        <v>0</v>
      </c>
      <c r="AW176" s="95" t="s">
        <v>10</v>
      </c>
      <c r="AX176" s="95">
        <v>0.73</v>
      </c>
      <c r="AY176" s="95" t="s">
        <v>10</v>
      </c>
      <c r="AZ176" s="74">
        <f t="shared" si="114"/>
        <v>0.73</v>
      </c>
      <c r="BA176" s="147">
        <f t="shared" si="111"/>
        <v>0.57377049180327866</v>
      </c>
      <c r="BB176" s="148">
        <f t="shared" si="115"/>
        <v>0</v>
      </c>
      <c r="BC176" s="149">
        <f t="shared" si="113"/>
        <v>7.9781420765027311E-2</v>
      </c>
    </row>
    <row r="177" spans="24:55" ht="15.75" thickBot="1" x14ac:dyDescent="0.3">
      <c r="X177" s="69" t="s">
        <v>37</v>
      </c>
      <c r="Y177" s="70" t="s">
        <v>148</v>
      </c>
      <c r="Z177" s="70" t="s">
        <v>149</v>
      </c>
      <c r="AA177" s="70" t="s">
        <v>110</v>
      </c>
      <c r="AB177" s="70" t="s">
        <v>150</v>
      </c>
      <c r="AC177" s="70" t="s">
        <v>112</v>
      </c>
      <c r="AD177" s="70" t="s">
        <v>153</v>
      </c>
      <c r="AE177" s="71" t="s">
        <v>130</v>
      </c>
      <c r="AF177" s="132" t="s">
        <v>151</v>
      </c>
      <c r="AG177" s="72" t="s">
        <v>152</v>
      </c>
      <c r="AI177" s="73">
        <v>19</v>
      </c>
      <c r="AJ177" s="95">
        <v>9.6300000000000008</v>
      </c>
      <c r="AK177" s="95">
        <v>0.66</v>
      </c>
      <c r="AL177" s="95" t="s">
        <v>22</v>
      </c>
      <c r="AM177" s="95">
        <v>0.25</v>
      </c>
      <c r="AN177" s="95" t="s">
        <v>22</v>
      </c>
      <c r="AO177" s="74">
        <f t="shared" si="102"/>
        <v>0.91</v>
      </c>
      <c r="AP177" s="147">
        <f t="shared" si="104"/>
        <v>1.0524590163934426</v>
      </c>
      <c r="AQ177" s="148">
        <f t="shared" si="103"/>
        <v>5.2459016393442637E-2</v>
      </c>
      <c r="AR177" s="149">
        <f t="shared" si="105"/>
        <v>9.94535519125683E-2</v>
      </c>
      <c r="AT177" s="73">
        <v>9</v>
      </c>
      <c r="AU177" s="95">
        <v>5.65</v>
      </c>
      <c r="AV177" s="95">
        <v>0.39</v>
      </c>
      <c r="AW177" s="95" t="s">
        <v>22</v>
      </c>
      <c r="AX177" s="95">
        <v>0.85</v>
      </c>
      <c r="AY177" s="95" t="s">
        <v>22</v>
      </c>
      <c r="AZ177" s="74">
        <f t="shared" si="114"/>
        <v>1.24</v>
      </c>
      <c r="BA177" s="147">
        <f t="shared" si="111"/>
        <v>0.61748633879781423</v>
      </c>
      <c r="BB177" s="148">
        <f t="shared" si="115"/>
        <v>4.3715846994535568E-2</v>
      </c>
      <c r="BC177" s="149">
        <f t="shared" si="113"/>
        <v>0.1355191256830601</v>
      </c>
    </row>
    <row r="178" spans="24:55" ht="15.75" thickTop="1" x14ac:dyDescent="0.25">
      <c r="X178" s="73"/>
      <c r="Y178" s="74"/>
      <c r="Z178" s="74"/>
      <c r="AA178" s="74"/>
      <c r="AB178" s="74"/>
      <c r="AC178" s="74"/>
      <c r="AD178" s="74"/>
      <c r="AE178" s="75"/>
      <c r="AF178" s="146">
        <v>0</v>
      </c>
      <c r="AG178" s="76"/>
      <c r="AI178" s="73">
        <v>20</v>
      </c>
      <c r="AJ178" s="95">
        <v>10.119999999999999</v>
      </c>
      <c r="AK178" s="95">
        <v>0.27</v>
      </c>
      <c r="AL178" s="95" t="s">
        <v>10</v>
      </c>
      <c r="AM178" s="95">
        <v>2.1</v>
      </c>
      <c r="AN178" s="95" t="s">
        <v>38</v>
      </c>
      <c r="AO178" s="95">
        <f t="shared" si="102"/>
        <v>2.37</v>
      </c>
      <c r="AP178" s="147">
        <f t="shared" si="104"/>
        <v>1.1060109289617486</v>
      </c>
      <c r="AQ178" s="148">
        <f t="shared" si="103"/>
        <v>5.3551912568305937E-2</v>
      </c>
      <c r="AR178" s="149">
        <f t="shared" si="105"/>
        <v>0.25901639344262295</v>
      </c>
      <c r="AT178" s="73">
        <v>10</v>
      </c>
      <c r="AU178" s="95">
        <v>5.77</v>
      </c>
      <c r="AV178" s="95">
        <v>0.27</v>
      </c>
      <c r="AW178" s="95" t="s">
        <v>22</v>
      </c>
      <c r="AX178" s="95">
        <v>2</v>
      </c>
      <c r="AY178" s="95" t="s">
        <v>38</v>
      </c>
      <c r="AZ178" s="74">
        <f t="shared" si="114"/>
        <v>2.27</v>
      </c>
      <c r="BA178" s="147">
        <f t="shared" si="111"/>
        <v>0.63060109289617483</v>
      </c>
      <c r="BB178" s="148">
        <f t="shared" si="115"/>
        <v>1.3114754098360604E-2</v>
      </c>
      <c r="BC178" s="149">
        <f t="shared" si="113"/>
        <v>0.24808743169398906</v>
      </c>
    </row>
    <row r="179" spans="24:55" x14ac:dyDescent="0.25">
      <c r="X179" s="73">
        <v>1</v>
      </c>
      <c r="Y179" s="74">
        <v>1.44</v>
      </c>
      <c r="Z179" s="74">
        <v>1.58</v>
      </c>
      <c r="AA179" s="74" t="s">
        <v>18</v>
      </c>
      <c r="AB179" s="74">
        <v>0.82</v>
      </c>
      <c r="AC179" s="74" t="s">
        <v>18</v>
      </c>
      <c r="AD179" s="74">
        <f t="shared" ref="AD179:AD195" si="116">Z179+AB179</f>
        <v>2.4</v>
      </c>
      <c r="AE179" s="147">
        <f>Y179*(1/9.15)</f>
        <v>0.15737704918032785</v>
      </c>
      <c r="AF179" s="148">
        <f t="shared" ref="AF179:AF195" si="117">AE179-AE178</f>
        <v>0.15737704918032785</v>
      </c>
      <c r="AG179" s="149">
        <f>AD179*(1/9.15)</f>
        <v>0.26229508196721307</v>
      </c>
      <c r="AI179" s="73">
        <v>21</v>
      </c>
      <c r="AJ179" s="95">
        <v>10.34</v>
      </c>
      <c r="AK179" s="95">
        <v>0</v>
      </c>
      <c r="AL179" s="95" t="s">
        <v>10</v>
      </c>
      <c r="AM179" s="95">
        <v>2.2599999999999998</v>
      </c>
      <c r="AN179" s="95" t="s">
        <v>38</v>
      </c>
      <c r="AO179" s="95">
        <f t="shared" si="102"/>
        <v>2.2599999999999998</v>
      </c>
      <c r="AP179" s="147">
        <f t="shared" si="104"/>
        <v>1.1300546448087432</v>
      </c>
      <c r="AQ179" s="148">
        <f t="shared" si="103"/>
        <v>2.4043715846994607E-2</v>
      </c>
      <c r="AR179" s="149">
        <f t="shared" si="105"/>
        <v>0.24699453551912565</v>
      </c>
      <c r="AT179" s="73">
        <v>11</v>
      </c>
      <c r="AU179" s="95">
        <v>7.18</v>
      </c>
      <c r="AV179" s="95">
        <v>0.28000000000000003</v>
      </c>
      <c r="AW179" s="95" t="s">
        <v>22</v>
      </c>
      <c r="AX179" s="95">
        <v>0</v>
      </c>
      <c r="AY179" s="95" t="s">
        <v>22</v>
      </c>
      <c r="AZ179" s="74">
        <f t="shared" si="114"/>
        <v>0.28000000000000003</v>
      </c>
      <c r="BA179" s="147">
        <f t="shared" si="111"/>
        <v>0.78469945355191251</v>
      </c>
      <c r="BB179" s="148">
        <f t="shared" si="115"/>
        <v>0.15409836065573768</v>
      </c>
      <c r="BC179" s="149">
        <f t="shared" si="113"/>
        <v>3.0601092896174867E-2</v>
      </c>
    </row>
    <row r="180" spans="24:55" ht="15.75" thickBot="1" x14ac:dyDescent="0.3">
      <c r="X180" s="73">
        <v>2</v>
      </c>
      <c r="Y180" s="74">
        <v>2</v>
      </c>
      <c r="Z180" s="74">
        <v>1.27</v>
      </c>
      <c r="AA180" s="74" t="s">
        <v>18</v>
      </c>
      <c r="AB180" s="74">
        <v>0.48</v>
      </c>
      <c r="AC180" s="74" t="s">
        <v>19</v>
      </c>
      <c r="AD180" s="74">
        <f t="shared" si="116"/>
        <v>1.75</v>
      </c>
      <c r="AE180" s="147">
        <f t="shared" ref="AE180:AE195" si="118">Y180*(1/9.15)</f>
        <v>0.21857923497267759</v>
      </c>
      <c r="AF180" s="148">
        <f t="shared" si="117"/>
        <v>6.1202185792349734E-2</v>
      </c>
      <c r="AG180" s="149">
        <f t="shared" ref="AG180:AG195" si="119">AD180*(1/9.15)</f>
        <v>0.19125683060109289</v>
      </c>
      <c r="AI180" s="77">
        <v>22</v>
      </c>
      <c r="AJ180" s="88">
        <v>10.34</v>
      </c>
      <c r="AK180" s="88">
        <v>1.28</v>
      </c>
      <c r="AL180" s="88" t="s">
        <v>22</v>
      </c>
      <c r="AM180" s="88">
        <v>1.26</v>
      </c>
      <c r="AN180" s="88" t="s">
        <v>22</v>
      </c>
      <c r="AO180" s="88">
        <f t="shared" si="102"/>
        <v>2.54</v>
      </c>
      <c r="AP180" s="150">
        <f t="shared" si="104"/>
        <v>1.1300546448087432</v>
      </c>
      <c r="AQ180" s="151">
        <f t="shared" si="103"/>
        <v>0</v>
      </c>
      <c r="AR180" s="152">
        <f t="shared" si="105"/>
        <v>0.27759562841530055</v>
      </c>
      <c r="AT180" s="73">
        <v>12</v>
      </c>
      <c r="AU180" s="95">
        <v>7.84</v>
      </c>
      <c r="AV180" s="95">
        <v>1.65</v>
      </c>
      <c r="AW180" s="95" t="s">
        <v>22</v>
      </c>
      <c r="AX180" s="95">
        <v>0.51</v>
      </c>
      <c r="AY180" s="95" t="s">
        <v>22</v>
      </c>
      <c r="AZ180" s="74">
        <f t="shared" si="114"/>
        <v>2.16</v>
      </c>
      <c r="BA180" s="147">
        <f t="shared" si="111"/>
        <v>0.8568306010928961</v>
      </c>
      <c r="BB180" s="148">
        <f t="shared" si="115"/>
        <v>7.2131147540983598E-2</v>
      </c>
      <c r="BC180" s="149">
        <f t="shared" si="113"/>
        <v>0.23606557377049181</v>
      </c>
    </row>
    <row r="181" spans="24:55" ht="15.75" thickBot="1" x14ac:dyDescent="0.3">
      <c r="X181" s="73">
        <v>3</v>
      </c>
      <c r="Y181" s="74">
        <v>5.03</v>
      </c>
      <c r="Z181" s="74">
        <v>0.69</v>
      </c>
      <c r="AA181" s="95" t="s">
        <v>18</v>
      </c>
      <c r="AB181" s="74">
        <v>0.83</v>
      </c>
      <c r="AC181" s="95" t="s">
        <v>9</v>
      </c>
      <c r="AD181" s="74">
        <f t="shared" si="116"/>
        <v>1.52</v>
      </c>
      <c r="AE181" s="147">
        <f t="shared" si="118"/>
        <v>0.54972677595628416</v>
      </c>
      <c r="AF181" s="148">
        <f t="shared" si="117"/>
        <v>0.33114754098360655</v>
      </c>
      <c r="AG181" s="149">
        <f t="shared" si="119"/>
        <v>0.16612021857923498</v>
      </c>
      <c r="AT181" s="73">
        <v>13</v>
      </c>
      <c r="AU181" s="95">
        <v>7.93</v>
      </c>
      <c r="AV181" s="95">
        <v>0.43</v>
      </c>
      <c r="AW181" s="95" t="s">
        <v>22</v>
      </c>
      <c r="AX181" s="95">
        <v>1.82</v>
      </c>
      <c r="AY181" s="95" t="s">
        <v>22</v>
      </c>
      <c r="AZ181" s="74">
        <f t="shared" si="114"/>
        <v>2.25</v>
      </c>
      <c r="BA181" s="147">
        <f t="shared" si="111"/>
        <v>0.86666666666666659</v>
      </c>
      <c r="BB181" s="148">
        <f t="shared" si="115"/>
        <v>9.8360655737704805E-3</v>
      </c>
      <c r="BC181" s="149">
        <f t="shared" si="113"/>
        <v>0.24590163934426229</v>
      </c>
    </row>
    <row r="182" spans="24:55" ht="15.75" thickBot="1" x14ac:dyDescent="0.3">
      <c r="X182" s="73">
        <v>4</v>
      </c>
      <c r="Y182" s="95">
        <v>5.32</v>
      </c>
      <c r="Z182" s="95">
        <v>2.41</v>
      </c>
      <c r="AA182" s="95" t="s">
        <v>19</v>
      </c>
      <c r="AB182" s="95">
        <v>2.0099999999999998</v>
      </c>
      <c r="AC182" s="95" t="s">
        <v>19</v>
      </c>
      <c r="AD182" s="74">
        <f t="shared" si="116"/>
        <v>4.42</v>
      </c>
      <c r="AE182" s="147">
        <f t="shared" si="118"/>
        <v>0.58142076502732243</v>
      </c>
      <c r="AF182" s="148">
        <f t="shared" si="117"/>
        <v>3.1693989071038264E-2</v>
      </c>
      <c r="AG182" s="149">
        <f t="shared" si="119"/>
        <v>0.48306010928961746</v>
      </c>
      <c r="AI182" s="296" t="s">
        <v>166</v>
      </c>
      <c r="AJ182" s="297"/>
      <c r="AK182" s="297"/>
      <c r="AL182" s="297"/>
      <c r="AM182" s="297"/>
      <c r="AN182" s="297"/>
      <c r="AO182" s="297"/>
      <c r="AP182" s="297"/>
      <c r="AQ182" s="297"/>
      <c r="AR182" s="298"/>
      <c r="AT182" s="73">
        <v>14</v>
      </c>
      <c r="AU182" s="95">
        <v>8.1199999999999992</v>
      </c>
      <c r="AV182" s="95">
        <v>0.23</v>
      </c>
      <c r="AW182" s="95" t="s">
        <v>22</v>
      </c>
      <c r="AX182" s="95">
        <v>0</v>
      </c>
      <c r="AY182" s="95" t="s">
        <v>22</v>
      </c>
      <c r="AZ182" s="74">
        <f t="shared" si="114"/>
        <v>0.23</v>
      </c>
      <c r="BA182" s="147">
        <f t="shared" si="111"/>
        <v>0.88743169398907096</v>
      </c>
      <c r="BB182" s="148">
        <f t="shared" si="115"/>
        <v>2.0765027322404372E-2</v>
      </c>
      <c r="BC182" s="149">
        <f t="shared" si="113"/>
        <v>2.5136612021857924E-2</v>
      </c>
    </row>
    <row r="183" spans="24:55" ht="15.75" thickBot="1" x14ac:dyDescent="0.3">
      <c r="X183" s="73">
        <v>5</v>
      </c>
      <c r="Y183" s="95">
        <v>5.32</v>
      </c>
      <c r="Z183" s="95">
        <v>0</v>
      </c>
      <c r="AA183" s="95" t="s">
        <v>9</v>
      </c>
      <c r="AB183" s="95">
        <v>0.74</v>
      </c>
      <c r="AC183" s="95" t="s">
        <v>9</v>
      </c>
      <c r="AD183" s="74">
        <f t="shared" si="116"/>
        <v>0.74</v>
      </c>
      <c r="AE183" s="147">
        <f t="shared" si="118"/>
        <v>0.58142076502732243</v>
      </c>
      <c r="AF183" s="148">
        <f t="shared" si="117"/>
        <v>0</v>
      </c>
      <c r="AG183" s="149">
        <f t="shared" si="119"/>
        <v>8.0874316939890709E-2</v>
      </c>
      <c r="AI183" s="69" t="s">
        <v>37</v>
      </c>
      <c r="AJ183" s="70" t="s">
        <v>148</v>
      </c>
      <c r="AK183" s="70" t="s">
        <v>149</v>
      </c>
      <c r="AL183" s="70" t="s">
        <v>110</v>
      </c>
      <c r="AM183" s="70" t="s">
        <v>150</v>
      </c>
      <c r="AN183" s="70" t="s">
        <v>112</v>
      </c>
      <c r="AO183" s="70" t="s">
        <v>153</v>
      </c>
      <c r="AP183" s="71" t="s">
        <v>130</v>
      </c>
      <c r="AQ183" s="132" t="s">
        <v>151</v>
      </c>
      <c r="AR183" s="72" t="s">
        <v>152</v>
      </c>
      <c r="AT183" s="73">
        <v>15</v>
      </c>
      <c r="AU183" s="95">
        <v>8.58</v>
      </c>
      <c r="AV183" s="95">
        <v>2.2999999999999998</v>
      </c>
      <c r="AW183" s="95" t="s">
        <v>38</v>
      </c>
      <c r="AX183" s="95">
        <v>1.87</v>
      </c>
      <c r="AY183" s="95" t="s">
        <v>22</v>
      </c>
      <c r="AZ183" s="95">
        <f t="shared" si="114"/>
        <v>4.17</v>
      </c>
      <c r="BA183" s="147">
        <f t="shared" si="111"/>
        <v>0.93770491803278688</v>
      </c>
      <c r="BB183" s="148">
        <f t="shared" si="115"/>
        <v>5.0273224043715925E-2</v>
      </c>
      <c r="BC183" s="149">
        <f t="shared" si="113"/>
        <v>0.45573770491803278</v>
      </c>
    </row>
    <row r="184" spans="24:55" ht="15.75" thickTop="1" x14ac:dyDescent="0.25">
      <c r="X184" s="73">
        <v>6</v>
      </c>
      <c r="Y184" s="95">
        <v>6.11</v>
      </c>
      <c r="Z184" s="95">
        <v>0</v>
      </c>
      <c r="AA184" s="95" t="s">
        <v>18</v>
      </c>
      <c r="AB184" s="95">
        <v>2.04</v>
      </c>
      <c r="AC184" s="95" t="s">
        <v>19</v>
      </c>
      <c r="AD184" s="74">
        <f t="shared" si="116"/>
        <v>2.04</v>
      </c>
      <c r="AE184" s="147">
        <f t="shared" si="118"/>
        <v>0.66775956284153004</v>
      </c>
      <c r="AF184" s="148">
        <f t="shared" si="117"/>
        <v>8.6338797814207613E-2</v>
      </c>
      <c r="AG184" s="149">
        <f t="shared" si="119"/>
        <v>0.22295081967213115</v>
      </c>
      <c r="AI184" s="73"/>
      <c r="AJ184" s="74"/>
      <c r="AK184" s="74"/>
      <c r="AL184" s="74"/>
      <c r="AM184" s="74"/>
      <c r="AN184" s="74"/>
      <c r="AO184" s="74"/>
      <c r="AP184" s="75"/>
      <c r="AQ184" s="146">
        <v>0</v>
      </c>
      <c r="AR184" s="76"/>
      <c r="AT184" s="73">
        <v>17</v>
      </c>
      <c r="AU184" s="95">
        <v>8.83</v>
      </c>
      <c r="AV184" s="95">
        <v>0</v>
      </c>
      <c r="AW184" s="95" t="s">
        <v>22</v>
      </c>
      <c r="AX184" s="95">
        <v>1.49</v>
      </c>
      <c r="AY184" s="95" t="s">
        <v>22</v>
      </c>
      <c r="AZ184" s="95">
        <f t="shared" si="114"/>
        <v>1.49</v>
      </c>
      <c r="BA184" s="147">
        <f t="shared" si="111"/>
        <v>0.96502732240437161</v>
      </c>
      <c r="BB184" s="148">
        <f t="shared" si="115"/>
        <v>2.732240437158473E-2</v>
      </c>
      <c r="BC184" s="149">
        <f t="shared" si="113"/>
        <v>0.1628415300546448</v>
      </c>
    </row>
    <row r="185" spans="24:55" x14ac:dyDescent="0.25">
      <c r="X185" s="73">
        <v>7</v>
      </c>
      <c r="Y185" s="95">
        <v>7.94</v>
      </c>
      <c r="Z185" s="95">
        <v>1.64</v>
      </c>
      <c r="AA185" s="95" t="s">
        <v>18</v>
      </c>
      <c r="AB185" s="95">
        <v>0.74</v>
      </c>
      <c r="AC185" s="95" t="s">
        <v>9</v>
      </c>
      <c r="AD185" s="74">
        <f t="shared" si="116"/>
        <v>2.38</v>
      </c>
      <c r="AE185" s="147">
        <f t="shared" si="118"/>
        <v>0.86775956284153011</v>
      </c>
      <c r="AF185" s="148">
        <f t="shared" si="117"/>
        <v>0.20000000000000007</v>
      </c>
      <c r="AG185" s="149">
        <f t="shared" si="119"/>
        <v>0.26010928961748631</v>
      </c>
      <c r="AI185" s="73">
        <v>1</v>
      </c>
      <c r="AJ185" s="74">
        <v>1.48</v>
      </c>
      <c r="AK185" s="74">
        <v>0.91</v>
      </c>
      <c r="AL185" s="74" t="s">
        <v>10</v>
      </c>
      <c r="AM185" s="74">
        <v>0.7</v>
      </c>
      <c r="AN185" s="74" t="s">
        <v>22</v>
      </c>
      <c r="AO185" s="74">
        <f t="shared" ref="AO185:AO202" si="120">AK185+AM185</f>
        <v>1.6099999999999999</v>
      </c>
      <c r="AP185" s="147">
        <f>AJ185*(1/9.15)</f>
        <v>0.16174863387978142</v>
      </c>
      <c r="AQ185" s="148">
        <f t="shared" ref="AQ185:AQ202" si="121">AP185-AP184</f>
        <v>0.16174863387978142</v>
      </c>
      <c r="AR185" s="149">
        <f>AO185*(1/9.15)</f>
        <v>0.17595628415300543</v>
      </c>
      <c r="AT185" s="73">
        <v>16</v>
      </c>
      <c r="AU185" s="95">
        <v>9.0500000000000007</v>
      </c>
      <c r="AV185" s="95">
        <v>0.97</v>
      </c>
      <c r="AW185" s="95" t="s">
        <v>22</v>
      </c>
      <c r="AX185" s="95">
        <v>1.31</v>
      </c>
      <c r="AY185" s="95" t="s">
        <v>22</v>
      </c>
      <c r="AZ185" s="95">
        <f t="shared" si="114"/>
        <v>2.2800000000000002</v>
      </c>
      <c r="BA185" s="147">
        <f t="shared" si="111"/>
        <v>0.98907103825136622</v>
      </c>
      <c r="BB185" s="148">
        <f t="shared" si="115"/>
        <v>2.4043715846994607E-2</v>
      </c>
      <c r="BC185" s="149">
        <f t="shared" si="113"/>
        <v>0.24918032786885247</v>
      </c>
    </row>
    <row r="186" spans="24:55" x14ac:dyDescent="0.25">
      <c r="X186" s="73">
        <v>8</v>
      </c>
      <c r="Y186" s="95">
        <v>8.0299999999999994</v>
      </c>
      <c r="Z186" s="95">
        <v>0</v>
      </c>
      <c r="AA186" s="95" t="s">
        <v>18</v>
      </c>
      <c r="AB186" s="95">
        <v>1.79</v>
      </c>
      <c r="AC186" s="95" t="s">
        <v>18</v>
      </c>
      <c r="AD186" s="74">
        <f t="shared" si="116"/>
        <v>1.79</v>
      </c>
      <c r="AE186" s="147">
        <f t="shared" si="118"/>
        <v>0.87759562841530048</v>
      </c>
      <c r="AF186" s="148">
        <f t="shared" si="117"/>
        <v>9.8360655737703695E-3</v>
      </c>
      <c r="AG186" s="149">
        <f t="shared" si="119"/>
        <v>0.19562841530054645</v>
      </c>
      <c r="AI186" s="73">
        <v>2</v>
      </c>
      <c r="AJ186" s="74">
        <v>1.98</v>
      </c>
      <c r="AK186" s="74">
        <v>1.67</v>
      </c>
      <c r="AL186" s="74" t="s">
        <v>22</v>
      </c>
      <c r="AM186" s="74">
        <v>0.5</v>
      </c>
      <c r="AN186" s="74" t="s">
        <v>22</v>
      </c>
      <c r="AO186" s="74">
        <f t="shared" si="120"/>
        <v>2.17</v>
      </c>
      <c r="AP186" s="147">
        <f t="shared" ref="AP186:AP202" si="122">AJ186*(1/9.15)</f>
        <v>0.21639344262295082</v>
      </c>
      <c r="AQ186" s="148">
        <f t="shared" si="121"/>
        <v>5.4644808743169404E-2</v>
      </c>
      <c r="AR186" s="149">
        <f t="shared" ref="AR186:AR202" si="123">AO186*(1/9.15)</f>
        <v>0.23715846994535517</v>
      </c>
      <c r="AT186" s="73">
        <v>18</v>
      </c>
      <c r="AU186" s="95">
        <v>9.0500000000000007</v>
      </c>
      <c r="AV186" s="95">
        <v>0.69</v>
      </c>
      <c r="AW186" s="95" t="s">
        <v>10</v>
      </c>
      <c r="AX186" s="95">
        <v>0.13</v>
      </c>
      <c r="AY186" s="95" t="s">
        <v>22</v>
      </c>
      <c r="AZ186" s="95">
        <f t="shared" si="114"/>
        <v>0.82</v>
      </c>
      <c r="BA186" s="147">
        <f t="shared" si="111"/>
        <v>0.98907103825136622</v>
      </c>
      <c r="BB186" s="148">
        <f t="shared" si="115"/>
        <v>0</v>
      </c>
      <c r="BC186" s="149">
        <f t="shared" si="113"/>
        <v>8.9617486338797805E-2</v>
      </c>
    </row>
    <row r="187" spans="24:55" x14ac:dyDescent="0.25">
      <c r="X187" s="73">
        <v>9</v>
      </c>
      <c r="Y187" s="95">
        <v>8.64</v>
      </c>
      <c r="Z187" s="95">
        <v>0.73</v>
      </c>
      <c r="AA187" s="95" t="s">
        <v>9</v>
      </c>
      <c r="AB187" s="95">
        <v>2.06</v>
      </c>
      <c r="AC187" s="95" t="s">
        <v>19</v>
      </c>
      <c r="AD187" s="74">
        <f t="shared" si="116"/>
        <v>2.79</v>
      </c>
      <c r="AE187" s="147">
        <f t="shared" si="118"/>
        <v>0.94426229508196724</v>
      </c>
      <c r="AF187" s="148">
        <f t="shared" si="117"/>
        <v>6.6666666666666763E-2</v>
      </c>
      <c r="AG187" s="149">
        <f t="shared" si="119"/>
        <v>0.30491803278688523</v>
      </c>
      <c r="AI187" s="73">
        <v>3</v>
      </c>
      <c r="AJ187" s="74">
        <v>2.34</v>
      </c>
      <c r="AK187" s="74">
        <v>0.63</v>
      </c>
      <c r="AL187" s="95" t="s">
        <v>22</v>
      </c>
      <c r="AM187" s="74">
        <v>1.04</v>
      </c>
      <c r="AN187" s="95" t="s">
        <v>22</v>
      </c>
      <c r="AO187" s="74">
        <f t="shared" si="120"/>
        <v>1.67</v>
      </c>
      <c r="AP187" s="147">
        <f t="shared" si="122"/>
        <v>0.25573770491803277</v>
      </c>
      <c r="AQ187" s="148">
        <f t="shared" si="121"/>
        <v>3.934426229508195E-2</v>
      </c>
      <c r="AR187" s="149">
        <f t="shared" si="123"/>
        <v>0.18251366120218579</v>
      </c>
      <c r="AT187" s="73">
        <v>19</v>
      </c>
      <c r="AU187" s="95">
        <v>9.23</v>
      </c>
      <c r="AV187" s="95">
        <v>0.28000000000000003</v>
      </c>
      <c r="AW187" s="95" t="s">
        <v>10</v>
      </c>
      <c r="AX187" s="95">
        <v>0</v>
      </c>
      <c r="AY187" s="95" t="s">
        <v>22</v>
      </c>
      <c r="AZ187" s="95">
        <f t="shared" si="114"/>
        <v>0.28000000000000003</v>
      </c>
      <c r="BA187" s="147">
        <f t="shared" si="111"/>
        <v>1.0087431693989071</v>
      </c>
      <c r="BB187" s="148">
        <f t="shared" si="115"/>
        <v>1.967213114754085E-2</v>
      </c>
      <c r="BC187" s="149">
        <f t="shared" si="113"/>
        <v>3.0601092896174867E-2</v>
      </c>
    </row>
    <row r="188" spans="24:55" x14ac:dyDescent="0.25">
      <c r="X188" s="73">
        <v>10</v>
      </c>
      <c r="Y188" s="95">
        <v>8.82</v>
      </c>
      <c r="Z188" s="95">
        <v>1.05</v>
      </c>
      <c r="AA188" s="95" t="s">
        <v>19</v>
      </c>
      <c r="AB188" s="95">
        <v>2.11</v>
      </c>
      <c r="AC188" s="95" t="s">
        <v>38</v>
      </c>
      <c r="AD188" s="74">
        <f t="shared" si="116"/>
        <v>3.16</v>
      </c>
      <c r="AE188" s="147">
        <f t="shared" si="118"/>
        <v>0.9639344262295082</v>
      </c>
      <c r="AF188" s="148">
        <f t="shared" si="117"/>
        <v>1.9672131147540961E-2</v>
      </c>
      <c r="AG188" s="149">
        <f t="shared" si="119"/>
        <v>0.34535519125683062</v>
      </c>
      <c r="AI188" s="73">
        <v>4</v>
      </c>
      <c r="AJ188" s="95">
        <v>5.03</v>
      </c>
      <c r="AK188" s="95">
        <v>0.66</v>
      </c>
      <c r="AL188" s="95" t="s">
        <v>22</v>
      </c>
      <c r="AM188" s="95">
        <v>0.81</v>
      </c>
      <c r="AN188" s="95" t="s">
        <v>10</v>
      </c>
      <c r="AO188" s="74">
        <f t="shared" si="120"/>
        <v>1.4700000000000002</v>
      </c>
      <c r="AP188" s="147">
        <f t="shared" si="122"/>
        <v>0.54972677595628416</v>
      </c>
      <c r="AQ188" s="148">
        <f t="shared" si="121"/>
        <v>0.29398907103825139</v>
      </c>
      <c r="AR188" s="149">
        <f t="shared" si="123"/>
        <v>0.16065573770491806</v>
      </c>
      <c r="AT188" s="73">
        <v>20</v>
      </c>
      <c r="AU188" s="95">
        <v>9.5299999999999994</v>
      </c>
      <c r="AV188" s="95">
        <v>0.68</v>
      </c>
      <c r="AW188" s="95" t="s">
        <v>22</v>
      </c>
      <c r="AX188" s="95">
        <v>0.26</v>
      </c>
      <c r="AY188" s="95" t="s">
        <v>22</v>
      </c>
      <c r="AZ188" s="95">
        <f t="shared" si="114"/>
        <v>0.94000000000000006</v>
      </c>
      <c r="BA188" s="147">
        <f t="shared" si="111"/>
        <v>1.0415300546448087</v>
      </c>
      <c r="BB188" s="148">
        <f t="shared" si="115"/>
        <v>3.2786885245901676E-2</v>
      </c>
      <c r="BC188" s="149">
        <f t="shared" si="113"/>
        <v>0.10273224043715848</v>
      </c>
    </row>
    <row r="189" spans="24:55" x14ac:dyDescent="0.25">
      <c r="X189" s="73">
        <v>11</v>
      </c>
      <c r="Y189" s="95">
        <v>8.85</v>
      </c>
      <c r="Z189" s="95">
        <v>0.28999999999999998</v>
      </c>
      <c r="AA189" s="95" t="s">
        <v>18</v>
      </c>
      <c r="AB189" s="95">
        <v>1.86</v>
      </c>
      <c r="AC189" s="95" t="s">
        <v>18</v>
      </c>
      <c r="AD189" s="74">
        <f t="shared" si="116"/>
        <v>2.15</v>
      </c>
      <c r="AE189" s="147">
        <f t="shared" si="118"/>
        <v>0.96721311475409832</v>
      </c>
      <c r="AF189" s="148">
        <f t="shared" si="117"/>
        <v>3.2786885245901232E-3</v>
      </c>
      <c r="AG189" s="149">
        <f t="shared" si="119"/>
        <v>0.2349726775956284</v>
      </c>
      <c r="AI189" s="73">
        <v>5</v>
      </c>
      <c r="AJ189" s="95">
        <v>5.32</v>
      </c>
      <c r="AK189" s="95">
        <v>2.4</v>
      </c>
      <c r="AL189" s="95" t="s">
        <v>38</v>
      </c>
      <c r="AM189" s="95">
        <v>2.0299999999999998</v>
      </c>
      <c r="AN189" s="95" t="s">
        <v>38</v>
      </c>
      <c r="AO189" s="74">
        <f t="shared" si="120"/>
        <v>4.43</v>
      </c>
      <c r="AP189" s="147">
        <f t="shared" si="122"/>
        <v>0.58142076502732243</v>
      </c>
      <c r="AQ189" s="148">
        <f t="shared" si="121"/>
        <v>3.1693989071038264E-2</v>
      </c>
      <c r="AR189" s="149">
        <f t="shared" si="123"/>
        <v>0.48415300546448081</v>
      </c>
      <c r="AT189" s="73">
        <v>21</v>
      </c>
      <c r="AU189" s="95">
        <v>10.07</v>
      </c>
      <c r="AV189" s="95">
        <v>0.32</v>
      </c>
      <c r="AW189" s="95" t="s">
        <v>10</v>
      </c>
      <c r="AX189" s="95">
        <v>0.4</v>
      </c>
      <c r="AY189" s="95" t="s">
        <v>22</v>
      </c>
      <c r="AZ189" s="95">
        <f t="shared" si="114"/>
        <v>0.72</v>
      </c>
      <c r="BA189" s="147">
        <f t="shared" si="111"/>
        <v>1.1005464480874316</v>
      </c>
      <c r="BB189" s="148">
        <f t="shared" si="115"/>
        <v>5.9016393442622883E-2</v>
      </c>
      <c r="BC189" s="149">
        <f t="shared" si="113"/>
        <v>7.8688524590163927E-2</v>
      </c>
    </row>
    <row r="190" spans="24:55" x14ac:dyDescent="0.25">
      <c r="X190" s="73">
        <v>12</v>
      </c>
      <c r="Y190" s="95">
        <v>9.61</v>
      </c>
      <c r="Z190" s="95">
        <v>0.75</v>
      </c>
      <c r="AA190" s="95" t="s">
        <v>18</v>
      </c>
      <c r="AB190" s="95">
        <v>1.85</v>
      </c>
      <c r="AC190" s="95" t="s">
        <v>19</v>
      </c>
      <c r="AD190" s="95">
        <f t="shared" si="116"/>
        <v>2.6</v>
      </c>
      <c r="AE190" s="147">
        <f t="shared" si="118"/>
        <v>1.0502732240437158</v>
      </c>
      <c r="AF190" s="148">
        <f t="shared" si="117"/>
        <v>8.306010928961749E-2</v>
      </c>
      <c r="AG190" s="149">
        <f t="shared" si="119"/>
        <v>0.28415300546448086</v>
      </c>
      <c r="AI190" s="73">
        <v>6</v>
      </c>
      <c r="AJ190" s="95">
        <v>5.73</v>
      </c>
      <c r="AK190" s="95">
        <v>0.3</v>
      </c>
      <c r="AL190" s="95" t="s">
        <v>22</v>
      </c>
      <c r="AM190" s="95">
        <v>2.0299999999999998</v>
      </c>
      <c r="AN190" s="95" t="s">
        <v>38</v>
      </c>
      <c r="AO190" s="74">
        <f t="shared" si="120"/>
        <v>2.3299999999999996</v>
      </c>
      <c r="AP190" s="147">
        <f t="shared" si="122"/>
        <v>0.6262295081967213</v>
      </c>
      <c r="AQ190" s="148">
        <f t="shared" si="121"/>
        <v>4.4808743169398868E-2</v>
      </c>
      <c r="AR190" s="149">
        <f t="shared" si="123"/>
        <v>0.25464480874316936</v>
      </c>
      <c r="AT190" s="73">
        <v>22</v>
      </c>
      <c r="AU190" s="95">
        <v>10.25</v>
      </c>
      <c r="AV190" s="95">
        <v>0</v>
      </c>
      <c r="AW190" s="95" t="s">
        <v>10</v>
      </c>
      <c r="AX190" s="95">
        <v>2.11</v>
      </c>
      <c r="AY190" s="95" t="s">
        <v>38</v>
      </c>
      <c r="AZ190" s="95">
        <f t="shared" si="114"/>
        <v>2.11</v>
      </c>
      <c r="BA190" s="147">
        <f t="shared" si="111"/>
        <v>1.1202185792349726</v>
      </c>
      <c r="BB190" s="148">
        <f t="shared" si="115"/>
        <v>1.9672131147540961E-2</v>
      </c>
      <c r="BC190" s="149">
        <f t="shared" si="113"/>
        <v>0.23060109289617484</v>
      </c>
    </row>
    <row r="191" spans="24:55" ht="15.75" thickBot="1" x14ac:dyDescent="0.3">
      <c r="X191" s="73">
        <v>13</v>
      </c>
      <c r="Y191" s="95">
        <v>9.65</v>
      </c>
      <c r="Z191" s="95">
        <v>2.34</v>
      </c>
      <c r="AA191" s="95" t="s">
        <v>19</v>
      </c>
      <c r="AB191" s="95">
        <v>0.08</v>
      </c>
      <c r="AC191" s="95" t="s">
        <v>9</v>
      </c>
      <c r="AD191" s="95">
        <f t="shared" si="116"/>
        <v>2.42</v>
      </c>
      <c r="AE191" s="147">
        <f t="shared" si="118"/>
        <v>1.0546448087431695</v>
      </c>
      <c r="AF191" s="148">
        <f t="shared" si="117"/>
        <v>4.3715846994536456E-3</v>
      </c>
      <c r="AG191" s="149">
        <f t="shared" si="119"/>
        <v>0.2644808743169399</v>
      </c>
      <c r="AI191" s="73">
        <v>7</v>
      </c>
      <c r="AJ191" s="95">
        <v>5.86</v>
      </c>
      <c r="AK191" s="95">
        <v>0.28000000000000003</v>
      </c>
      <c r="AL191" s="95" t="s">
        <v>22</v>
      </c>
      <c r="AM191" s="95">
        <v>2.02</v>
      </c>
      <c r="AN191" s="95" t="s">
        <v>38</v>
      </c>
      <c r="AO191" s="74">
        <f t="shared" si="120"/>
        <v>2.2999999999999998</v>
      </c>
      <c r="AP191" s="147">
        <f t="shared" si="122"/>
        <v>0.64043715846994542</v>
      </c>
      <c r="AQ191" s="148">
        <f t="shared" si="121"/>
        <v>1.4207650273224126E-2</v>
      </c>
      <c r="AR191" s="149">
        <f t="shared" si="123"/>
        <v>0.25136612021857918</v>
      </c>
      <c r="AT191" s="77">
        <v>23</v>
      </c>
      <c r="AU191" s="78">
        <v>10.25</v>
      </c>
      <c r="AV191" s="78">
        <v>1.1499999999999999</v>
      </c>
      <c r="AW191" s="78" t="s">
        <v>22</v>
      </c>
      <c r="AX191" s="78">
        <v>1</v>
      </c>
      <c r="AY191" s="78" t="s">
        <v>22</v>
      </c>
      <c r="AZ191" s="88">
        <f t="shared" si="114"/>
        <v>2.15</v>
      </c>
      <c r="BA191" s="150">
        <f t="shared" si="111"/>
        <v>1.1202185792349726</v>
      </c>
      <c r="BB191" s="151">
        <f t="shared" si="115"/>
        <v>0</v>
      </c>
      <c r="BC191" s="152">
        <f t="shared" si="113"/>
        <v>0.2349726775956284</v>
      </c>
    </row>
    <row r="192" spans="24:55" x14ac:dyDescent="0.25">
      <c r="X192" s="73">
        <v>14</v>
      </c>
      <c r="Y192" s="95">
        <v>10.15</v>
      </c>
      <c r="Z192" s="95">
        <v>0.47</v>
      </c>
      <c r="AA192" s="95" t="s">
        <v>9</v>
      </c>
      <c r="AB192" s="95">
        <v>0.17</v>
      </c>
      <c r="AC192" s="95" t="s">
        <v>9</v>
      </c>
      <c r="AD192" s="95">
        <f t="shared" si="116"/>
        <v>0.64</v>
      </c>
      <c r="AE192" s="147">
        <f t="shared" si="118"/>
        <v>1.1092896174863387</v>
      </c>
      <c r="AF192" s="148">
        <f t="shared" si="117"/>
        <v>5.4644808743169238E-2</v>
      </c>
      <c r="AG192" s="149">
        <f t="shared" si="119"/>
        <v>6.9945355191256831E-2</v>
      </c>
      <c r="AI192" s="73">
        <v>8</v>
      </c>
      <c r="AJ192" s="95">
        <v>6.1</v>
      </c>
      <c r="AK192" s="95">
        <v>0.27</v>
      </c>
      <c r="AL192" s="95" t="s">
        <v>22</v>
      </c>
      <c r="AM192" s="95">
        <v>2.0499999999999998</v>
      </c>
      <c r="AN192" s="95" t="s">
        <v>38</v>
      </c>
      <c r="AO192" s="74">
        <f t="shared" si="120"/>
        <v>2.3199999999999998</v>
      </c>
      <c r="AP192" s="147">
        <f t="shared" si="122"/>
        <v>0.66666666666666663</v>
      </c>
      <c r="AQ192" s="148">
        <f t="shared" si="121"/>
        <v>2.6229508196721207E-2</v>
      </c>
      <c r="AR192" s="149">
        <f t="shared" si="123"/>
        <v>0.253551912568306</v>
      </c>
    </row>
    <row r="193" spans="24:44" x14ac:dyDescent="0.25">
      <c r="X193" s="73">
        <v>15</v>
      </c>
      <c r="Y193" s="95">
        <v>10.24</v>
      </c>
      <c r="Z193" s="95">
        <v>0.24</v>
      </c>
      <c r="AA193" s="95" t="s">
        <v>9</v>
      </c>
      <c r="AB193" s="95">
        <v>1.79</v>
      </c>
      <c r="AC193" s="95" t="s">
        <v>9</v>
      </c>
      <c r="AD193" s="95">
        <f t="shared" si="116"/>
        <v>2.0300000000000002</v>
      </c>
      <c r="AE193" s="147">
        <f t="shared" si="118"/>
        <v>1.1191256830601093</v>
      </c>
      <c r="AF193" s="148">
        <f t="shared" si="117"/>
        <v>9.8360655737705915E-3</v>
      </c>
      <c r="AG193" s="149">
        <f t="shared" si="119"/>
        <v>0.22185792349726777</v>
      </c>
      <c r="AI193" s="73">
        <v>9</v>
      </c>
      <c r="AJ193" s="95">
        <v>7.55</v>
      </c>
      <c r="AK193" s="95">
        <v>3.8</v>
      </c>
      <c r="AL193" s="95" t="s">
        <v>38</v>
      </c>
      <c r="AM193" s="95">
        <v>1.06</v>
      </c>
      <c r="AN193" s="95" t="s">
        <v>22</v>
      </c>
      <c r="AO193" s="74">
        <f t="shared" si="120"/>
        <v>4.8599999999999994</v>
      </c>
      <c r="AP193" s="147">
        <f t="shared" si="122"/>
        <v>0.82513661202185784</v>
      </c>
      <c r="AQ193" s="148">
        <f t="shared" si="121"/>
        <v>0.15846994535519121</v>
      </c>
      <c r="AR193" s="149">
        <f t="shared" si="123"/>
        <v>0.5311475409836065</v>
      </c>
    </row>
    <row r="194" spans="24:44" x14ac:dyDescent="0.25">
      <c r="X194" s="73">
        <v>16</v>
      </c>
      <c r="Y194" s="95">
        <v>10.32</v>
      </c>
      <c r="Z194" s="95">
        <v>0.1</v>
      </c>
      <c r="AA194" s="95" t="s">
        <v>9</v>
      </c>
      <c r="AB194" s="95">
        <v>2.0299999999999998</v>
      </c>
      <c r="AC194" s="95" t="s">
        <v>19</v>
      </c>
      <c r="AD194" s="95">
        <f t="shared" si="116"/>
        <v>2.13</v>
      </c>
      <c r="AE194" s="147">
        <f t="shared" si="118"/>
        <v>1.1278688524590164</v>
      </c>
      <c r="AF194" s="148">
        <f t="shared" si="117"/>
        <v>8.7431693989070691E-3</v>
      </c>
      <c r="AG194" s="149">
        <f t="shared" si="119"/>
        <v>0.23278688524590163</v>
      </c>
      <c r="AI194" s="73">
        <v>10</v>
      </c>
      <c r="AJ194" s="95">
        <v>7.92</v>
      </c>
      <c r="AK194" s="95">
        <v>2.2999999999999998</v>
      </c>
      <c r="AL194" s="95" t="s">
        <v>38</v>
      </c>
      <c r="AM194" s="95">
        <v>0.83</v>
      </c>
      <c r="AN194" s="95" t="s">
        <v>10</v>
      </c>
      <c r="AO194" s="74">
        <f t="shared" si="120"/>
        <v>3.13</v>
      </c>
      <c r="AP194" s="147">
        <f t="shared" si="122"/>
        <v>0.86557377049180328</v>
      </c>
      <c r="AQ194" s="148">
        <f t="shared" si="121"/>
        <v>4.0437158469945444E-2</v>
      </c>
      <c r="AR194" s="149">
        <f t="shared" si="123"/>
        <v>0.34207650273224044</v>
      </c>
    </row>
    <row r="195" spans="24:44" ht="15.75" thickBot="1" x14ac:dyDescent="0.3">
      <c r="X195" s="77">
        <v>17</v>
      </c>
      <c r="Y195" s="88">
        <v>10.35</v>
      </c>
      <c r="Z195" s="88">
        <v>1.64</v>
      </c>
      <c r="AA195" s="88" t="s">
        <v>18</v>
      </c>
      <c r="AB195" s="88">
        <v>0.91</v>
      </c>
      <c r="AC195" s="88" t="s">
        <v>18</v>
      </c>
      <c r="AD195" s="88">
        <f t="shared" si="116"/>
        <v>2.5499999999999998</v>
      </c>
      <c r="AE195" s="150">
        <f t="shared" si="118"/>
        <v>1.1311475409836065</v>
      </c>
      <c r="AF195" s="151">
        <f t="shared" si="117"/>
        <v>3.2786885245901232E-3</v>
      </c>
      <c r="AG195" s="152">
        <f t="shared" si="119"/>
        <v>0.27868852459016391</v>
      </c>
      <c r="AI195" s="73">
        <v>11</v>
      </c>
      <c r="AJ195" s="95">
        <v>8.0399999999999991</v>
      </c>
      <c r="AK195" s="95">
        <v>0</v>
      </c>
      <c r="AL195" s="95" t="s">
        <v>22</v>
      </c>
      <c r="AM195" s="95">
        <v>1.86</v>
      </c>
      <c r="AN195" s="95" t="s">
        <v>22</v>
      </c>
      <c r="AO195" s="74">
        <f t="shared" si="120"/>
        <v>1.86</v>
      </c>
      <c r="AP195" s="147">
        <f t="shared" si="122"/>
        <v>0.87868852459016378</v>
      </c>
      <c r="AQ195" s="148">
        <f t="shared" si="121"/>
        <v>1.3114754098360493E-2</v>
      </c>
      <c r="AR195" s="149">
        <f t="shared" si="123"/>
        <v>0.20327868852459016</v>
      </c>
    </row>
    <row r="196" spans="24:44" x14ac:dyDescent="0.25">
      <c r="AI196" s="73">
        <v>12</v>
      </c>
      <c r="AJ196" s="95">
        <v>8.1300000000000008</v>
      </c>
      <c r="AK196" s="95">
        <v>0.35</v>
      </c>
      <c r="AL196" s="95" t="s">
        <v>22</v>
      </c>
      <c r="AM196" s="95">
        <v>0.67</v>
      </c>
      <c r="AN196" s="95" t="s">
        <v>22</v>
      </c>
      <c r="AO196" s="74">
        <f t="shared" si="120"/>
        <v>1.02</v>
      </c>
      <c r="AP196" s="147">
        <f t="shared" si="122"/>
        <v>0.88852459016393448</v>
      </c>
      <c r="AQ196" s="148">
        <f t="shared" si="121"/>
        <v>9.8360655737707026E-3</v>
      </c>
      <c r="AR196" s="149">
        <f t="shared" si="123"/>
        <v>0.11147540983606558</v>
      </c>
    </row>
    <row r="197" spans="24:44" x14ac:dyDescent="0.25">
      <c r="AI197" s="73">
        <v>13</v>
      </c>
      <c r="AJ197" s="95">
        <v>8.6300000000000008</v>
      </c>
      <c r="AK197" s="95">
        <v>1.1599999999999999</v>
      </c>
      <c r="AL197" s="95" t="s">
        <v>10</v>
      </c>
      <c r="AM197" s="95">
        <v>2.0499999999999998</v>
      </c>
      <c r="AN197" s="95" t="s">
        <v>38</v>
      </c>
      <c r="AO197" s="74">
        <f t="shared" si="120"/>
        <v>3.21</v>
      </c>
      <c r="AP197" s="147">
        <f t="shared" si="122"/>
        <v>0.94316939890710383</v>
      </c>
      <c r="AQ197" s="148">
        <f t="shared" si="121"/>
        <v>5.4644808743169349E-2</v>
      </c>
      <c r="AR197" s="149">
        <f t="shared" si="123"/>
        <v>0.35081967213114751</v>
      </c>
    </row>
    <row r="198" spans="24:44" x14ac:dyDescent="0.25">
      <c r="AI198" s="73">
        <v>14</v>
      </c>
      <c r="AJ198" s="95">
        <v>8.7799999999999994</v>
      </c>
      <c r="AK198" s="95">
        <v>0.98</v>
      </c>
      <c r="AL198" s="95" t="s">
        <v>10</v>
      </c>
      <c r="AM198" s="95">
        <v>1.87</v>
      </c>
      <c r="AN198" s="95" t="s">
        <v>22</v>
      </c>
      <c r="AO198" s="74">
        <f t="shared" si="120"/>
        <v>2.85</v>
      </c>
      <c r="AP198" s="147">
        <f t="shared" si="122"/>
        <v>0.95956284153005456</v>
      </c>
      <c r="AQ198" s="148">
        <f t="shared" si="121"/>
        <v>1.6393442622950727E-2</v>
      </c>
      <c r="AR198" s="149">
        <f t="shared" si="123"/>
        <v>0.31147540983606559</v>
      </c>
    </row>
    <row r="199" spans="24:44" x14ac:dyDescent="0.25">
      <c r="AI199" s="73">
        <v>15</v>
      </c>
      <c r="AJ199" s="95">
        <v>8.8699999999999992</v>
      </c>
      <c r="AK199" s="95">
        <v>0.26</v>
      </c>
      <c r="AL199" s="95" t="s">
        <v>22</v>
      </c>
      <c r="AM199" s="95">
        <v>2.1</v>
      </c>
      <c r="AN199" s="95" t="s">
        <v>38</v>
      </c>
      <c r="AO199" s="74">
        <f t="shared" si="120"/>
        <v>2.3600000000000003</v>
      </c>
      <c r="AP199" s="147">
        <f t="shared" si="122"/>
        <v>0.96939890710382504</v>
      </c>
      <c r="AQ199" s="148">
        <f t="shared" si="121"/>
        <v>9.8360655737704805E-3</v>
      </c>
      <c r="AR199" s="149">
        <f t="shared" si="123"/>
        <v>0.25792349726775959</v>
      </c>
    </row>
    <row r="200" spans="24:44" x14ac:dyDescent="0.25">
      <c r="AI200" s="73">
        <v>16</v>
      </c>
      <c r="AJ200" s="95">
        <v>9.61</v>
      </c>
      <c r="AK200" s="95">
        <v>0.7</v>
      </c>
      <c r="AL200" s="95" t="s">
        <v>22</v>
      </c>
      <c r="AM200" s="95">
        <v>0.31</v>
      </c>
      <c r="AN200" s="95" t="s">
        <v>22</v>
      </c>
      <c r="AO200" s="74">
        <f t="shared" si="120"/>
        <v>1.01</v>
      </c>
      <c r="AP200" s="147">
        <f t="shared" si="122"/>
        <v>1.0502732240437158</v>
      </c>
      <c r="AQ200" s="148">
        <f t="shared" si="121"/>
        <v>8.0874316939890778E-2</v>
      </c>
      <c r="AR200" s="149">
        <f t="shared" si="123"/>
        <v>0.11038251366120218</v>
      </c>
    </row>
    <row r="201" spans="24:44" x14ac:dyDescent="0.25">
      <c r="AI201" s="73">
        <v>17</v>
      </c>
      <c r="AJ201" s="95">
        <v>10.23</v>
      </c>
      <c r="AK201" s="95">
        <v>0.21</v>
      </c>
      <c r="AL201" s="95" t="s">
        <v>10</v>
      </c>
      <c r="AM201" s="95">
        <v>1.96</v>
      </c>
      <c r="AN201" s="95" t="s">
        <v>22</v>
      </c>
      <c r="AO201" s="74">
        <f t="shared" si="120"/>
        <v>2.17</v>
      </c>
      <c r="AP201" s="147">
        <f t="shared" si="122"/>
        <v>1.118032786885246</v>
      </c>
      <c r="AQ201" s="148">
        <f t="shared" si="121"/>
        <v>6.7759562841530174E-2</v>
      </c>
      <c r="AR201" s="149">
        <f t="shared" si="123"/>
        <v>0.23715846994535517</v>
      </c>
    </row>
    <row r="202" spans="24:44" ht="15.75" thickBot="1" x14ac:dyDescent="0.3">
      <c r="AI202" s="77">
        <v>18</v>
      </c>
      <c r="AJ202" s="88">
        <v>10.38</v>
      </c>
      <c r="AK202" s="88">
        <v>0.62</v>
      </c>
      <c r="AL202" s="88" t="s">
        <v>22</v>
      </c>
      <c r="AM202" s="88">
        <v>0.9</v>
      </c>
      <c r="AN202" s="88" t="s">
        <v>22</v>
      </c>
      <c r="AO202" s="78">
        <f t="shared" si="120"/>
        <v>1.52</v>
      </c>
      <c r="AP202" s="150">
        <f t="shared" si="122"/>
        <v>1.1344262295081968</v>
      </c>
      <c r="AQ202" s="151">
        <f t="shared" si="121"/>
        <v>1.6393442622950838E-2</v>
      </c>
      <c r="AR202" s="152">
        <f t="shared" si="123"/>
        <v>0.16612021857923498</v>
      </c>
    </row>
    <row r="203" spans="24:44" ht="15.75" thickBot="1" x14ac:dyDescent="0.3"/>
    <row r="204" spans="24:44" ht="15.75" thickBot="1" x14ac:dyDescent="0.3">
      <c r="AI204" s="296" t="s">
        <v>167</v>
      </c>
      <c r="AJ204" s="297"/>
      <c r="AK204" s="297"/>
      <c r="AL204" s="297"/>
      <c r="AM204" s="297"/>
      <c r="AN204" s="297"/>
      <c r="AO204" s="297"/>
      <c r="AP204" s="297"/>
      <c r="AQ204" s="297"/>
      <c r="AR204" s="298"/>
    </row>
    <row r="205" spans="24:44" ht="15.75" thickBot="1" x14ac:dyDescent="0.3">
      <c r="AI205" s="69" t="s">
        <v>37</v>
      </c>
      <c r="AJ205" s="70" t="s">
        <v>148</v>
      </c>
      <c r="AK205" s="70" t="s">
        <v>149</v>
      </c>
      <c r="AL205" s="70" t="s">
        <v>110</v>
      </c>
      <c r="AM205" s="70" t="s">
        <v>150</v>
      </c>
      <c r="AN205" s="70" t="s">
        <v>112</v>
      </c>
      <c r="AO205" s="70" t="s">
        <v>153</v>
      </c>
      <c r="AP205" s="71" t="s">
        <v>130</v>
      </c>
      <c r="AQ205" s="132" t="s">
        <v>151</v>
      </c>
      <c r="AR205" s="72" t="s">
        <v>152</v>
      </c>
    </row>
    <row r="206" spans="24:44" ht="15.75" thickTop="1" x14ac:dyDescent="0.25">
      <c r="AI206" s="73"/>
      <c r="AJ206" s="74"/>
      <c r="AK206" s="74"/>
      <c r="AL206" s="74"/>
      <c r="AM206" s="74"/>
      <c r="AN206" s="74"/>
      <c r="AO206" s="74"/>
      <c r="AP206" s="75"/>
      <c r="AQ206" s="146">
        <v>0</v>
      </c>
      <c r="AR206" s="76"/>
    </row>
    <row r="207" spans="24:44" x14ac:dyDescent="0.25">
      <c r="AI207" s="73">
        <v>1</v>
      </c>
      <c r="AJ207" s="74">
        <v>1.98</v>
      </c>
      <c r="AK207" s="74">
        <v>2.71</v>
      </c>
      <c r="AL207" s="74" t="s">
        <v>38</v>
      </c>
      <c r="AM207" s="74">
        <v>1.36</v>
      </c>
      <c r="AN207" s="74" t="s">
        <v>22</v>
      </c>
      <c r="AO207" s="74">
        <f t="shared" ref="AO207:AO220" si="124">AK207+AM207</f>
        <v>4.07</v>
      </c>
      <c r="AP207" s="147">
        <f>AJ207*(1/9.15)</f>
        <v>0.21639344262295082</v>
      </c>
      <c r="AQ207" s="148">
        <f t="shared" ref="AQ207:AQ220" si="125">AP207-AP206</f>
        <v>0.21639344262295082</v>
      </c>
      <c r="AR207" s="149">
        <f>AO207*(1/9.15)</f>
        <v>0.44480874316939895</v>
      </c>
    </row>
    <row r="208" spans="24:44" x14ac:dyDescent="0.25">
      <c r="AI208" s="73">
        <v>2</v>
      </c>
      <c r="AJ208" s="74">
        <v>1.98</v>
      </c>
      <c r="AK208" s="74">
        <v>1.8</v>
      </c>
      <c r="AL208" s="74" t="s">
        <v>22</v>
      </c>
      <c r="AM208" s="74">
        <v>0</v>
      </c>
      <c r="AN208" s="74" t="s">
        <v>10</v>
      </c>
      <c r="AO208" s="74">
        <f t="shared" si="124"/>
        <v>1.8</v>
      </c>
      <c r="AP208" s="147">
        <f t="shared" ref="AP208:AP220" si="126">AJ208*(1/9.15)</f>
        <v>0.21639344262295082</v>
      </c>
      <c r="AQ208" s="148">
        <f t="shared" si="125"/>
        <v>0</v>
      </c>
      <c r="AR208" s="149">
        <f t="shared" ref="AR208:AR220" si="127">AO208*(1/9.15)</f>
        <v>0.19672131147540983</v>
      </c>
    </row>
    <row r="209" spans="35:44" x14ac:dyDescent="0.25">
      <c r="AI209" s="73">
        <v>3</v>
      </c>
      <c r="AJ209" s="74">
        <v>5.0199999999999996</v>
      </c>
      <c r="AK209" s="74">
        <v>0.66</v>
      </c>
      <c r="AL209" s="95" t="s">
        <v>22</v>
      </c>
      <c r="AM209" s="74">
        <v>0.73</v>
      </c>
      <c r="AN209" s="95" t="s">
        <v>10</v>
      </c>
      <c r="AO209" s="74">
        <f t="shared" si="124"/>
        <v>1.3900000000000001</v>
      </c>
      <c r="AP209" s="147">
        <f t="shared" si="126"/>
        <v>0.54863387978142075</v>
      </c>
      <c r="AQ209" s="148">
        <f t="shared" si="125"/>
        <v>0.33224043715846996</v>
      </c>
      <c r="AR209" s="149">
        <f t="shared" si="127"/>
        <v>0.15191256830601094</v>
      </c>
    </row>
    <row r="210" spans="35:44" x14ac:dyDescent="0.25">
      <c r="AI210" s="73">
        <v>4</v>
      </c>
      <c r="AJ210" s="95">
        <v>5.3</v>
      </c>
      <c r="AK210" s="95">
        <v>1.95</v>
      </c>
      <c r="AL210" s="95" t="s">
        <v>10</v>
      </c>
      <c r="AM210" s="95">
        <v>2.0299999999999998</v>
      </c>
      <c r="AN210" s="95" t="s">
        <v>38</v>
      </c>
      <c r="AO210" s="74">
        <f t="shared" si="124"/>
        <v>3.9799999999999995</v>
      </c>
      <c r="AP210" s="147">
        <f t="shared" si="126"/>
        <v>0.57923497267759561</v>
      </c>
      <c r="AQ210" s="148">
        <f t="shared" si="125"/>
        <v>3.0601092896174853E-2</v>
      </c>
      <c r="AR210" s="149">
        <f t="shared" si="127"/>
        <v>0.43497267759562835</v>
      </c>
    </row>
    <row r="211" spans="35:44" x14ac:dyDescent="0.25">
      <c r="AI211" s="73">
        <v>5</v>
      </c>
      <c r="AJ211" s="95">
        <v>5.3</v>
      </c>
      <c r="AK211" s="95">
        <v>0</v>
      </c>
      <c r="AL211" s="95" t="s">
        <v>10</v>
      </c>
      <c r="AM211" s="95">
        <v>0.78</v>
      </c>
      <c r="AN211" s="95" t="s">
        <v>10</v>
      </c>
      <c r="AO211" s="74">
        <f t="shared" si="124"/>
        <v>0.78</v>
      </c>
      <c r="AP211" s="147">
        <f t="shared" si="126"/>
        <v>0.57923497267759561</v>
      </c>
      <c r="AQ211" s="148">
        <f t="shared" si="125"/>
        <v>0</v>
      </c>
      <c r="AR211" s="149">
        <f t="shared" si="127"/>
        <v>8.5245901639344257E-2</v>
      </c>
    </row>
    <row r="212" spans="35:44" x14ac:dyDescent="0.25">
      <c r="AI212" s="73">
        <v>6</v>
      </c>
      <c r="AJ212" s="95">
        <v>7.52</v>
      </c>
      <c r="AK212" s="95">
        <v>3.54</v>
      </c>
      <c r="AL212" s="95" t="s">
        <v>10</v>
      </c>
      <c r="AM212" s="95">
        <v>1.1100000000000001</v>
      </c>
      <c r="AN212" s="95" t="s">
        <v>22</v>
      </c>
      <c r="AO212" s="74">
        <f t="shared" si="124"/>
        <v>4.6500000000000004</v>
      </c>
      <c r="AP212" s="147">
        <f t="shared" si="126"/>
        <v>0.82185792349726772</v>
      </c>
      <c r="AQ212" s="148">
        <f t="shared" si="125"/>
        <v>0.24262295081967211</v>
      </c>
      <c r="AR212" s="149">
        <f t="shared" si="127"/>
        <v>0.50819672131147542</v>
      </c>
    </row>
    <row r="213" spans="35:44" x14ac:dyDescent="0.25">
      <c r="AI213" s="73">
        <v>7</v>
      </c>
      <c r="AJ213" s="95">
        <v>7.92</v>
      </c>
      <c r="AK213" s="95">
        <v>1.65</v>
      </c>
      <c r="AL213" s="95" t="s">
        <v>22</v>
      </c>
      <c r="AM213" s="95">
        <v>1.56</v>
      </c>
      <c r="AN213" s="95" t="s">
        <v>22</v>
      </c>
      <c r="AO213" s="74">
        <f t="shared" si="124"/>
        <v>3.21</v>
      </c>
      <c r="AP213" s="147">
        <f t="shared" si="126"/>
        <v>0.86557377049180328</v>
      </c>
      <c r="AQ213" s="148">
        <f t="shared" si="125"/>
        <v>4.3715846994535568E-2</v>
      </c>
      <c r="AR213" s="149">
        <f t="shared" si="127"/>
        <v>0.35081967213114751</v>
      </c>
    </row>
    <row r="214" spans="35:44" x14ac:dyDescent="0.25">
      <c r="AI214" s="73">
        <v>8</v>
      </c>
      <c r="AJ214" s="95">
        <v>8.6300000000000008</v>
      </c>
      <c r="AK214" s="95">
        <v>1.74</v>
      </c>
      <c r="AL214" s="95" t="s">
        <v>10</v>
      </c>
      <c r="AM214" s="95">
        <v>1.98</v>
      </c>
      <c r="AN214" s="95" t="s">
        <v>22</v>
      </c>
      <c r="AO214" s="74">
        <f t="shared" si="124"/>
        <v>3.7199999999999998</v>
      </c>
      <c r="AP214" s="147">
        <f t="shared" si="126"/>
        <v>0.94316939890710383</v>
      </c>
      <c r="AQ214" s="148">
        <f t="shared" si="125"/>
        <v>7.7595628415300544E-2</v>
      </c>
      <c r="AR214" s="149">
        <f t="shared" si="127"/>
        <v>0.40655737704918027</v>
      </c>
    </row>
    <row r="215" spans="35:44" x14ac:dyDescent="0.25">
      <c r="AI215" s="73">
        <v>9</v>
      </c>
      <c r="AJ215" s="95">
        <v>8.77</v>
      </c>
      <c r="AK215" s="95">
        <v>0.14000000000000001</v>
      </c>
      <c r="AL215" s="95" t="s">
        <v>10</v>
      </c>
      <c r="AM215" s="95">
        <v>1.83</v>
      </c>
      <c r="AN215" s="95" t="s">
        <v>22</v>
      </c>
      <c r="AO215" s="74">
        <f t="shared" si="124"/>
        <v>1.9700000000000002</v>
      </c>
      <c r="AP215" s="147">
        <f t="shared" si="126"/>
        <v>0.95846994535519114</v>
      </c>
      <c r="AQ215" s="148">
        <f t="shared" si="125"/>
        <v>1.5300546448087315E-2</v>
      </c>
      <c r="AR215" s="149">
        <f t="shared" si="127"/>
        <v>0.21530054644808744</v>
      </c>
    </row>
    <row r="216" spans="35:44" x14ac:dyDescent="0.25">
      <c r="AI216" s="73">
        <v>10</v>
      </c>
      <c r="AJ216" s="95">
        <v>8.82</v>
      </c>
      <c r="AK216" s="95">
        <v>0.89</v>
      </c>
      <c r="AL216" s="95" t="s">
        <v>10</v>
      </c>
      <c r="AM216" s="95">
        <v>1.44</v>
      </c>
      <c r="AN216" s="95" t="s">
        <v>10</v>
      </c>
      <c r="AO216" s="74">
        <f t="shared" si="124"/>
        <v>2.33</v>
      </c>
      <c r="AP216" s="147">
        <f t="shared" si="126"/>
        <v>0.9639344262295082</v>
      </c>
      <c r="AQ216" s="148">
        <f t="shared" si="125"/>
        <v>5.464480874317057E-3</v>
      </c>
      <c r="AR216" s="149">
        <f t="shared" si="127"/>
        <v>0.25464480874316942</v>
      </c>
    </row>
    <row r="217" spans="35:44" x14ac:dyDescent="0.25">
      <c r="AI217" s="73">
        <v>11</v>
      </c>
      <c r="AJ217" s="95">
        <v>9.6300000000000008</v>
      </c>
      <c r="AK217" s="95">
        <v>0.71</v>
      </c>
      <c r="AL217" s="95" t="s">
        <v>22</v>
      </c>
      <c r="AM217" s="95">
        <v>0.35</v>
      </c>
      <c r="AN217" s="95" t="s">
        <v>22</v>
      </c>
      <c r="AO217" s="74">
        <f t="shared" si="124"/>
        <v>1.06</v>
      </c>
      <c r="AP217" s="147">
        <f t="shared" si="126"/>
        <v>1.0524590163934426</v>
      </c>
      <c r="AQ217" s="148">
        <f t="shared" si="125"/>
        <v>8.8524590163934436E-2</v>
      </c>
      <c r="AR217" s="149">
        <f t="shared" si="127"/>
        <v>0.11584699453551912</v>
      </c>
    </row>
    <row r="218" spans="35:44" x14ac:dyDescent="0.25">
      <c r="AI218" s="73">
        <v>12</v>
      </c>
      <c r="AJ218" s="95">
        <v>10.15</v>
      </c>
      <c r="AK218" s="95">
        <v>0.46</v>
      </c>
      <c r="AL218" s="95" t="s">
        <v>10</v>
      </c>
      <c r="AM218" s="95">
        <v>0.25</v>
      </c>
      <c r="AN218" s="95" t="s">
        <v>10</v>
      </c>
      <c r="AO218" s="74">
        <f t="shared" si="124"/>
        <v>0.71</v>
      </c>
      <c r="AP218" s="147">
        <f t="shared" si="126"/>
        <v>1.1092896174863387</v>
      </c>
      <c r="AQ218" s="148">
        <f t="shared" si="125"/>
        <v>5.683060109289606E-2</v>
      </c>
      <c r="AR218" s="149">
        <f t="shared" si="127"/>
        <v>7.7595628415300544E-2</v>
      </c>
    </row>
    <row r="219" spans="35:44" x14ac:dyDescent="0.25">
      <c r="AI219" s="73">
        <v>13</v>
      </c>
      <c r="AJ219" s="95">
        <v>10.31</v>
      </c>
      <c r="AK219" s="95">
        <v>0.08</v>
      </c>
      <c r="AL219" s="95" t="s">
        <v>10</v>
      </c>
      <c r="AM219" s="95">
        <v>2.16</v>
      </c>
      <c r="AN219" s="95" t="s">
        <v>22</v>
      </c>
      <c r="AO219" s="74">
        <f t="shared" si="124"/>
        <v>2.2400000000000002</v>
      </c>
      <c r="AP219" s="147">
        <f t="shared" si="126"/>
        <v>1.1267759562841531</v>
      </c>
      <c r="AQ219" s="148">
        <f t="shared" si="125"/>
        <v>1.748633879781436E-2</v>
      </c>
      <c r="AR219" s="149">
        <f t="shared" si="127"/>
        <v>0.24480874316939893</v>
      </c>
    </row>
    <row r="220" spans="35:44" ht="15.75" thickBot="1" x14ac:dyDescent="0.3">
      <c r="AI220" s="77">
        <v>14</v>
      </c>
      <c r="AJ220" s="88">
        <v>10.36</v>
      </c>
      <c r="AK220" s="88">
        <v>1.58</v>
      </c>
      <c r="AL220" s="88" t="s">
        <v>22</v>
      </c>
      <c r="AM220" s="88">
        <v>0.73</v>
      </c>
      <c r="AN220" s="88" t="s">
        <v>22</v>
      </c>
      <c r="AO220" s="78">
        <f t="shared" si="124"/>
        <v>2.31</v>
      </c>
      <c r="AP220" s="150">
        <f t="shared" si="126"/>
        <v>1.1322404371584698</v>
      </c>
      <c r="AQ220" s="151">
        <f t="shared" si="125"/>
        <v>5.4644808743167239E-3</v>
      </c>
      <c r="AR220" s="152">
        <f t="shared" si="127"/>
        <v>0.25245901639344265</v>
      </c>
    </row>
  </sheetData>
  <mergeCells count="30">
    <mergeCell ref="B2:V2"/>
    <mergeCell ref="X4:AG4"/>
    <mergeCell ref="X18:AG18"/>
    <mergeCell ref="X36:AG36"/>
    <mergeCell ref="X63:AG63"/>
    <mergeCell ref="X176:AG176"/>
    <mergeCell ref="AI2:AR2"/>
    <mergeCell ref="AI25:AR25"/>
    <mergeCell ref="AI51:AR51"/>
    <mergeCell ref="AI78:AR78"/>
    <mergeCell ref="AI107:AR107"/>
    <mergeCell ref="AI133:AR133"/>
    <mergeCell ref="AI156:AR156"/>
    <mergeCell ref="X2:AG2"/>
    <mergeCell ref="X84:AG84"/>
    <mergeCell ref="X99:AG99"/>
    <mergeCell ref="X125:AG125"/>
    <mergeCell ref="X142:AG142"/>
    <mergeCell ref="X160:AG160"/>
    <mergeCell ref="AI182:AR182"/>
    <mergeCell ref="AI204:AR204"/>
    <mergeCell ref="AT2:BC2"/>
    <mergeCell ref="AT21:BC21"/>
    <mergeCell ref="AT49:BC49"/>
    <mergeCell ref="AT69:BC69"/>
    <mergeCell ref="AT84:BC84"/>
    <mergeCell ref="AT112:BC112"/>
    <mergeCell ref="AT137:BC137"/>
    <mergeCell ref="AT153:BC153"/>
    <mergeCell ref="AT166:BC166"/>
  </mergeCells>
  <conditionalFormatting sqref="C39:V39">
    <cfRule type="cellIs" dxfId="3" priority="1" operator="greaterThan">
      <formula>1</formula>
    </cfRule>
    <cfRule type="cellIs" dxfId="2" priority="2" operator="between">
      <formula>0.6</formula>
      <formula>1</formula>
    </cfRule>
    <cfRule type="cellIs" dxfId="1" priority="3" operator="between">
      <formula>0.3</formula>
      <formula>0.6</formula>
    </cfRule>
    <cfRule type="cellIs" dxfId="0" priority="4" operator="lessThan">
      <formula>0.3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L1</vt:lpstr>
      <vt:lpstr>L2</vt:lpstr>
      <vt:lpstr>L3</vt:lpstr>
      <vt:lpstr>L4</vt:lpstr>
      <vt:lpstr>L5</vt:lpstr>
      <vt:lpstr>L6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</dc:creator>
  <cp:lastModifiedBy>Billy Andrews</cp:lastModifiedBy>
  <dcterms:created xsi:type="dcterms:W3CDTF">2018-12-07T00:28:18Z</dcterms:created>
  <dcterms:modified xsi:type="dcterms:W3CDTF">2019-03-06T11:37:47Z</dcterms:modified>
</cp:coreProperties>
</file>